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cores" sheetId="1" r:id="rId1"/>
    <sheet name="Recap" sheetId="2" r:id="rId2"/>
    <sheet name="Summary" sheetId="3" r:id="rId3"/>
  </sheets>
  <definedNames>
    <definedName name="_xlnm.Print_Area" localSheetId="1">'Recap'!$A$1:$O$18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rPr>
            <b/>
            <sz val="10"/>
            <rFont val="Tahoma"/>
            <family val="2"/>
          </rPr>
          <t xml:space="preserve"> :Enter Class (i.e. "CLASS 5A")
</t>
        </r>
      </text>
    </comment>
    <comment ref="A6" authorId="0">
      <text>
        <r>
          <rPr>
            <b/>
            <sz val="10"/>
            <rFont val="Tahoma"/>
            <family val="2"/>
          </rPr>
          <t xml:space="preserve"> Enter Name of participating bands in order of their appearance.</t>
        </r>
        <r>
          <rPr>
            <sz val="10"/>
            <rFont val="Tahoma"/>
            <family val="2"/>
          </rPr>
          <t xml:space="preserve">
</t>
        </r>
      </text>
    </comment>
    <comment ref="D3" authorId="0">
      <text>
        <r>
          <rPr>
            <b/>
            <i/>
            <sz val="10"/>
            <rFont val="Tahoma"/>
            <family val="2"/>
          </rPr>
          <t xml:space="preserve">                            SCORING ENTRIES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MUSIC PERFORMANCE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VISUAL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MUSIC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VISUAL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 xml:space="preserve">COLORGUARD </t>
        </r>
        <r>
          <rPr>
            <b/>
            <sz val="10"/>
            <rFont val="Tahoma"/>
            <family val="2"/>
          </rPr>
          <t xml:space="preserve">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PERCUSSION</t>
        </r>
        <r>
          <rPr>
            <b/>
            <sz val="10"/>
            <rFont val="Tahoma"/>
            <family val="2"/>
          </rPr>
          <t xml:space="preserve"> 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>.</t>
        </r>
      </text>
    </comment>
    <comment ref="A1" authorId="0">
      <text>
        <r>
          <rPr>
            <b/>
            <sz val="12"/>
            <rFont val="Tahoma"/>
            <family val="2"/>
          </rPr>
          <t>Enter name of contest</t>
        </r>
      </text>
    </comment>
    <comment ref="A2" authorId="0">
      <text>
        <r>
          <rPr>
            <b/>
            <sz val="10"/>
            <rFont val="Tahoma"/>
            <family val="2"/>
          </rPr>
          <t xml:space="preserve"> Enter Date and Location of event. (I.e. Saturday, 10/28/06 - Clinton, MS)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14" authorId="0">
      <text>
        <r>
          <rPr>
            <b/>
            <sz val="10"/>
            <rFont val="Tahoma"/>
            <family val="2"/>
          </rPr>
          <t xml:space="preserve"> Enter penalty points as directed</t>
        </r>
      </text>
    </comment>
  </commentList>
</comments>
</file>

<file path=xl/sharedStrings.xml><?xml version="1.0" encoding="utf-8"?>
<sst xmlns="http://schemas.openxmlformats.org/spreadsheetml/2006/main" count="107" uniqueCount="53">
  <si>
    <t>SCORING SUMMARY</t>
  </si>
  <si>
    <t>BAND</t>
  </si>
  <si>
    <t>MUSIC</t>
  </si>
  <si>
    <t>GENERAL EFFECT</t>
  </si>
  <si>
    <t>COLOR GUARD</t>
  </si>
  <si>
    <t>JUDGE 1</t>
  </si>
  <si>
    <t>JUDGE 2</t>
  </si>
  <si>
    <t>FINAL RESULTS</t>
  </si>
  <si>
    <t>RANK</t>
  </si>
  <si>
    <t>AVERAGE</t>
  </si>
  <si>
    <t>Judge 1</t>
  </si>
  <si>
    <t>Judge 2</t>
  </si>
  <si>
    <t>PERCUSSION</t>
  </si>
  <si>
    <t>COLORGUARD</t>
  </si>
  <si>
    <t>SCORE</t>
  </si>
  <si>
    <t>RK</t>
  </si>
  <si>
    <t>3RD PLACE</t>
  </si>
  <si>
    <t>2ND PLACE</t>
  </si>
  <si>
    <t>1ST PLACE</t>
  </si>
  <si>
    <t xml:space="preserve">COLOR GUARD </t>
  </si>
  <si>
    <t xml:space="preserve">OVERALL </t>
  </si>
  <si>
    <t>1st PLACE</t>
  </si>
  <si>
    <t>3rd PLACE</t>
  </si>
  <si>
    <t>2nd PLACE</t>
  </si>
  <si>
    <t>VISUAL</t>
  </si>
  <si>
    <t>OVERALL BAND</t>
  </si>
  <si>
    <t>TOTAL</t>
  </si>
  <si>
    <t>GEN EFFECT</t>
  </si>
  <si>
    <r>
      <t>#N/A</t>
    </r>
    <r>
      <rPr>
        <b/>
        <i/>
        <sz val="12"/>
        <color indexed="10"/>
        <rFont val="Arial"/>
        <family val="2"/>
      </rPr>
      <t xml:space="preserve"> - A tie in overall points has occurred.  Refer to "Recap" page (OVERALL BAND points) to determine which two bands have tied.  Band with higher MUSIC score takes the higher place.</t>
    </r>
  </si>
  <si>
    <t>PENALTIES</t>
  </si>
  <si>
    <t>FINAL SCORE</t>
  </si>
  <si>
    <t>EX</t>
  </si>
  <si>
    <t>MR</t>
  </si>
  <si>
    <t>SH</t>
  </si>
  <si>
    <t>VR</t>
  </si>
  <si>
    <t>EF</t>
  </si>
  <si>
    <t>AVG</t>
  </si>
  <si>
    <t>PQ</t>
  </si>
  <si>
    <t>CMP</t>
  </si>
  <si>
    <t>Tot</t>
  </si>
  <si>
    <t>EXC</t>
  </si>
  <si>
    <t>Music Performance - 40%</t>
  </si>
  <si>
    <t>GE Music - 15%</t>
  </si>
  <si>
    <t>GE Visual - 15%</t>
  </si>
  <si>
    <t>Score</t>
  </si>
  <si>
    <t>Avg</t>
  </si>
  <si>
    <t>Marching - Visual - 30%</t>
  </si>
  <si>
    <t>CLASS 1A</t>
  </si>
  <si>
    <t>2009 MHSAA-MBA STATE MARCHING BAND CHAMPIONSHIP</t>
  </si>
  <si>
    <t>October 24, 2009 - Clinton, MS</t>
  </si>
  <si>
    <t>Ethel</t>
  </si>
  <si>
    <t>Smithville</t>
  </si>
  <si>
    <t>McAdams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</si>
</sst>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b/>
      <sz val="16"/>
      <color indexed="18"/>
      <name val="Comic Sans MS"/>
      <family val="4"/>
    </font>
    <font>
      <b/>
      <sz val="14"/>
      <color indexed="18"/>
      <name val="Comic Sans MS"/>
      <family val="4"/>
    </font>
    <font>
      <b/>
      <sz val="16"/>
      <color indexed="10"/>
      <name val="Comic Sans MS"/>
      <family val="4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Comic Sans MS"/>
      <family val="4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2"/>
      <name val="Arial"/>
      <family val="0"/>
    </font>
    <font>
      <b/>
      <i/>
      <u val="single"/>
      <sz val="14"/>
      <name val="Arial"/>
      <family val="2"/>
    </font>
    <font>
      <b/>
      <u val="single"/>
      <sz val="10"/>
      <color indexed="10"/>
      <name val="Tahoma"/>
      <family val="2"/>
    </font>
    <font>
      <b/>
      <sz val="10"/>
      <color indexed="12"/>
      <name val="Tahoma"/>
      <family val="2"/>
    </font>
    <font>
      <b/>
      <i/>
      <sz val="10"/>
      <name val="Tahoma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Tahoma"/>
      <family val="2"/>
    </font>
    <font>
      <b/>
      <sz val="10"/>
      <color indexed="57"/>
      <name val="Arial"/>
      <family val="2"/>
    </font>
    <font>
      <b/>
      <sz val="8"/>
      <color indexed="10"/>
      <name val="Arial"/>
      <family val="2"/>
    </font>
    <font>
      <b/>
      <sz val="10"/>
      <color indexed="61"/>
      <name val="Arial"/>
      <family val="2"/>
    </font>
    <font>
      <b/>
      <i/>
      <sz val="2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 style="thin"/>
      <right style="dashed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dotted"/>
      <right style="double"/>
      <top style="double"/>
      <bottom style="thin"/>
    </border>
    <border>
      <left style="dotted"/>
      <right style="double"/>
      <top style="double"/>
      <bottom>
        <color indexed="63"/>
      </bottom>
    </border>
    <border>
      <left style="dotted"/>
      <right style="double"/>
      <top style="thin"/>
      <bottom style="double"/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thin"/>
      <right>
        <color indexed="63"/>
      </right>
      <top style="double"/>
      <bottom style="double"/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tted"/>
      <right style="thin"/>
      <top style="double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ashed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0" fillId="3" borderId="0" applyNumberFormat="0" applyBorder="0" applyAlignment="0" applyProtection="0"/>
    <xf numFmtId="0" fontId="44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7" borderId="1" applyNumberFormat="0" applyAlignment="0" applyProtection="0"/>
    <xf numFmtId="0" fontId="45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5" fillId="8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9" fillId="0" borderId="13" xfId="0" applyFont="1" applyBorder="1" applyAlignment="1">
      <alignment horizontal="center"/>
    </xf>
    <xf numFmtId="0" fontId="9" fillId="0" borderId="14" xfId="0" applyFont="1" applyFill="1" applyBorder="1" applyAlignment="1" applyProtection="1">
      <alignment horizontal="center" shrinkToFit="1"/>
      <protection/>
    </xf>
    <xf numFmtId="0" fontId="9" fillId="0" borderId="15" xfId="0" applyFont="1" applyFill="1" applyBorder="1" applyAlignment="1" applyProtection="1">
      <alignment horizontal="center" shrinkToFit="1"/>
      <protection/>
    </xf>
    <xf numFmtId="0" fontId="15" fillId="0" borderId="0" xfId="0" applyFont="1" applyAlignment="1" applyProtection="1">
      <alignment/>
      <protection locked="0"/>
    </xf>
    <xf numFmtId="0" fontId="5" fillId="8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5" fillId="8" borderId="15" xfId="0" applyFont="1" applyFill="1" applyBorder="1" applyAlignment="1" applyProtection="1">
      <alignment horizontal="center" vertical="center"/>
      <protection/>
    </xf>
    <xf numFmtId="166" fontId="7" fillId="8" borderId="17" xfId="0" applyNumberFormat="1" applyFont="1" applyFill="1" applyBorder="1" applyAlignment="1" applyProtection="1">
      <alignment horizontal="center" vertical="center"/>
      <protection/>
    </xf>
    <xf numFmtId="0" fontId="8" fillId="8" borderId="18" xfId="0" applyFont="1" applyFill="1" applyBorder="1" applyAlignment="1" applyProtection="1">
      <alignment horizontal="center" vertical="center"/>
      <protection/>
    </xf>
    <xf numFmtId="0" fontId="8" fillId="4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8" borderId="19" xfId="0" applyFont="1" applyFill="1" applyBorder="1" applyAlignment="1" applyProtection="1">
      <alignment horizontal="center" vertical="center"/>
      <protection/>
    </xf>
    <xf numFmtId="0" fontId="5" fillId="8" borderId="20" xfId="0" applyFont="1" applyFill="1" applyBorder="1" applyAlignment="1" applyProtection="1">
      <alignment horizontal="center" vertical="center"/>
      <protection/>
    </xf>
    <xf numFmtId="0" fontId="5" fillId="4" borderId="19" xfId="0" applyFont="1" applyFill="1" applyBorder="1" applyAlignment="1" applyProtection="1">
      <alignment horizontal="center" vertical="center" wrapText="1"/>
      <protection/>
    </xf>
    <xf numFmtId="0" fontId="5" fillId="4" borderId="2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shrinkToFit="1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9" fillId="8" borderId="21" xfId="0" applyFont="1" applyFill="1" applyBorder="1" applyAlignment="1">
      <alignment horizontal="center"/>
    </xf>
    <xf numFmtId="0" fontId="9" fillId="8" borderId="22" xfId="0" applyFont="1" applyFill="1" applyBorder="1" applyAlignment="1">
      <alignment horizontal="center"/>
    </xf>
    <xf numFmtId="0" fontId="9" fillId="8" borderId="24" xfId="0" applyFont="1" applyFill="1" applyBorder="1" applyAlignment="1">
      <alignment horizontal="center"/>
    </xf>
    <xf numFmtId="0" fontId="18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7" fillId="0" borderId="0" xfId="0" applyFont="1" applyBorder="1" applyAlignment="1">
      <alignment horizontal="center" shrinkToFit="1"/>
    </xf>
    <xf numFmtId="0" fontId="7" fillId="0" borderId="26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23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0" fillId="0" borderId="28" xfId="0" applyBorder="1" applyAlignment="1">
      <alignment horizontal="center" shrinkToFit="1"/>
    </xf>
    <xf numFmtId="0" fontId="1" fillId="0" borderId="28" xfId="0" applyFont="1" applyBorder="1" applyAlignment="1">
      <alignment horizontal="center" vertical="top"/>
    </xf>
    <xf numFmtId="0" fontId="8" fillId="22" borderId="18" xfId="0" applyFont="1" applyFill="1" applyBorder="1" applyAlignment="1" applyProtection="1">
      <alignment horizontal="center" vertical="center"/>
      <protection/>
    </xf>
    <xf numFmtId="0" fontId="9" fillId="22" borderId="21" xfId="0" applyFont="1" applyFill="1" applyBorder="1" applyAlignment="1" applyProtection="1">
      <alignment horizontal="center"/>
      <protection/>
    </xf>
    <xf numFmtId="0" fontId="9" fillId="22" borderId="22" xfId="0" applyFont="1" applyFill="1" applyBorder="1" applyAlignment="1" applyProtection="1">
      <alignment horizontal="center"/>
      <protection/>
    </xf>
    <xf numFmtId="0" fontId="10" fillId="22" borderId="23" xfId="0" applyFont="1" applyFill="1" applyBorder="1" applyAlignment="1">
      <alignment horizontal="center"/>
    </xf>
    <xf numFmtId="0" fontId="5" fillId="22" borderId="19" xfId="0" applyFont="1" applyFill="1" applyBorder="1" applyAlignment="1" applyProtection="1">
      <alignment horizontal="center" vertical="center" shrinkToFit="1"/>
      <protection/>
    </xf>
    <xf numFmtId="0" fontId="5" fillId="22" borderId="20" xfId="0" applyFont="1" applyFill="1" applyBorder="1" applyAlignment="1" applyProtection="1">
      <alignment horizontal="center" vertical="center" shrinkToFit="1"/>
      <protection/>
    </xf>
    <xf numFmtId="0" fontId="5" fillId="8" borderId="19" xfId="0" applyFont="1" applyFill="1" applyBorder="1" applyAlignment="1" applyProtection="1">
      <alignment horizontal="center" vertical="center" wrapText="1"/>
      <protection/>
    </xf>
    <xf numFmtId="0" fontId="5" fillId="8" borderId="29" xfId="0" applyFont="1" applyFill="1" applyBorder="1" applyAlignment="1" applyProtection="1">
      <alignment horizontal="center" vertical="center" wrapText="1"/>
      <protection/>
    </xf>
    <xf numFmtId="0" fontId="5" fillId="8" borderId="20" xfId="0" applyFont="1" applyFill="1" applyBorder="1" applyAlignment="1" applyProtection="1">
      <alignment horizontal="center" vertical="center" wrapText="1"/>
      <protection/>
    </xf>
    <xf numFmtId="166" fontId="8" fillId="8" borderId="17" xfId="0" applyNumberFormat="1" applyFont="1" applyFill="1" applyBorder="1" applyAlignment="1" applyProtection="1">
      <alignment vertical="center"/>
      <protection/>
    </xf>
    <xf numFmtId="166" fontId="8" fillId="8" borderId="30" xfId="0" applyNumberFormat="1" applyFont="1" applyFill="1" applyBorder="1" applyAlignment="1" applyProtection="1">
      <alignment horizontal="center" vertical="center"/>
      <protection/>
    </xf>
    <xf numFmtId="166" fontId="8" fillId="8" borderId="10" xfId="0" applyNumberFormat="1" applyFont="1" applyFill="1" applyBorder="1" applyAlignment="1" applyProtection="1">
      <alignment vertical="center"/>
      <protection/>
    </xf>
    <xf numFmtId="0" fontId="5" fillId="7" borderId="29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shrinkToFit="1"/>
    </xf>
    <xf numFmtId="2" fontId="7" fillId="0" borderId="13" xfId="0" applyNumberFormat="1" applyFont="1" applyBorder="1" applyAlignment="1">
      <alignment horizontal="center" shrinkToFit="1"/>
    </xf>
    <xf numFmtId="2" fontId="0" fillId="0" borderId="0" xfId="0" applyNumberFormat="1" applyAlignment="1">
      <alignment horizontal="center" shrinkToFit="1"/>
    </xf>
    <xf numFmtId="0" fontId="10" fillId="8" borderId="31" xfId="0" applyFont="1" applyFill="1" applyBorder="1" applyAlignment="1">
      <alignment horizontal="center"/>
    </xf>
    <xf numFmtId="166" fontId="15" fillId="0" borderId="32" xfId="0" applyNumberFormat="1" applyFont="1" applyFill="1" applyBorder="1" applyAlignment="1">
      <alignment/>
    </xf>
    <xf numFmtId="166" fontId="15" fillId="0" borderId="33" xfId="0" applyNumberFormat="1" applyFont="1" applyFill="1" applyBorder="1" applyAlignment="1">
      <alignment shrinkToFit="1"/>
    </xf>
    <xf numFmtId="166" fontId="15" fillId="0" borderId="34" xfId="0" applyNumberFormat="1" applyFont="1" applyFill="1" applyBorder="1" applyAlignment="1">
      <alignment shrinkToFit="1"/>
    </xf>
    <xf numFmtId="9" fontId="32" fillId="8" borderId="23" xfId="0" applyNumberFormat="1" applyFont="1" applyFill="1" applyBorder="1" applyAlignment="1">
      <alignment horizontal="center"/>
    </xf>
    <xf numFmtId="166" fontId="15" fillId="0" borderId="34" xfId="0" applyNumberFormat="1" applyFont="1" applyFill="1" applyBorder="1" applyAlignment="1">
      <alignment/>
    </xf>
    <xf numFmtId="0" fontId="9" fillId="8" borderId="31" xfId="0" applyFont="1" applyFill="1" applyBorder="1" applyAlignment="1">
      <alignment horizontal="center"/>
    </xf>
    <xf numFmtId="0" fontId="9" fillId="8" borderId="31" xfId="0" applyFont="1" applyFill="1" applyBorder="1" applyAlignment="1" applyProtection="1">
      <alignment horizontal="center"/>
      <protection/>
    </xf>
    <xf numFmtId="166" fontId="15" fillId="0" borderId="32" xfId="0" applyNumberFormat="1" applyFont="1" applyFill="1" applyBorder="1" applyAlignment="1">
      <alignment shrinkToFit="1"/>
    </xf>
    <xf numFmtId="165" fontId="16" fillId="0" borderId="35" xfId="0" applyNumberFormat="1" applyFont="1" applyFill="1" applyBorder="1" applyAlignment="1" applyProtection="1">
      <alignment/>
      <protection locked="0"/>
    </xf>
    <xf numFmtId="165" fontId="16" fillId="0" borderId="36" xfId="0" applyNumberFormat="1" applyFont="1" applyFill="1" applyBorder="1" applyAlignment="1" applyProtection="1">
      <alignment/>
      <protection locked="0"/>
    </xf>
    <xf numFmtId="165" fontId="16" fillId="0" borderId="37" xfId="0" applyNumberFormat="1" applyFont="1" applyFill="1" applyBorder="1" applyAlignment="1" applyProtection="1">
      <alignment/>
      <protection locked="0"/>
    </xf>
    <xf numFmtId="165" fontId="16" fillId="0" borderId="38" xfId="0" applyNumberFormat="1" applyFont="1" applyFill="1" applyBorder="1" applyAlignment="1" applyProtection="1">
      <alignment/>
      <protection locked="0"/>
    </xf>
    <xf numFmtId="2" fontId="31" fillId="0" borderId="36" xfId="0" applyNumberFormat="1" applyFont="1" applyFill="1" applyBorder="1" applyAlignment="1" applyProtection="1">
      <alignment/>
      <protection/>
    </xf>
    <xf numFmtId="2" fontId="31" fillId="0" borderId="38" xfId="0" applyNumberFormat="1" applyFont="1" applyFill="1" applyBorder="1" applyAlignment="1" applyProtection="1">
      <alignment/>
      <protection/>
    </xf>
    <xf numFmtId="165" fontId="33" fillId="0" borderId="36" xfId="0" applyNumberFormat="1" applyFont="1" applyFill="1" applyBorder="1" applyAlignment="1" applyProtection="1">
      <alignment/>
      <protection/>
    </xf>
    <xf numFmtId="165" fontId="33" fillId="0" borderId="38" xfId="0" applyNumberFormat="1" applyFont="1" applyFill="1" applyBorder="1" applyAlignment="1" applyProtection="1">
      <alignment/>
      <protection/>
    </xf>
    <xf numFmtId="2" fontId="8" fillId="7" borderId="30" xfId="0" applyNumberFormat="1" applyFont="1" applyFill="1" applyBorder="1" applyAlignment="1" applyProtection="1">
      <alignment horizontal="center" vertical="center"/>
      <protection locked="0"/>
    </xf>
    <xf numFmtId="166" fontId="12" fillId="4" borderId="17" xfId="0" applyNumberFormat="1" applyFont="1" applyFill="1" applyBorder="1" applyAlignment="1" applyProtection="1">
      <alignment horizontal="center" vertical="center"/>
      <protection/>
    </xf>
    <xf numFmtId="166" fontId="12" fillId="22" borderId="17" xfId="0" applyNumberFormat="1" applyFont="1" applyFill="1" applyBorder="1" applyAlignment="1" applyProtection="1">
      <alignment horizontal="center" vertical="center"/>
      <protection/>
    </xf>
    <xf numFmtId="166" fontId="12" fillId="0" borderId="39" xfId="0" applyNumberFormat="1" applyFont="1" applyFill="1" applyBorder="1" applyAlignment="1" applyProtection="1">
      <alignment horizontal="center" vertical="center"/>
      <protection/>
    </xf>
    <xf numFmtId="166" fontId="12" fillId="0" borderId="17" xfId="0" applyNumberFormat="1" applyFont="1" applyFill="1" applyBorder="1" applyAlignment="1" applyProtection="1">
      <alignment horizontal="center" vertical="center"/>
      <protection/>
    </xf>
    <xf numFmtId="166" fontId="1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165" fontId="33" fillId="0" borderId="40" xfId="0" applyNumberFormat="1" applyFont="1" applyFill="1" applyBorder="1" applyAlignment="1" applyProtection="1">
      <alignment horizontal="center" vertical="center" shrinkToFit="1"/>
      <protection/>
    </xf>
    <xf numFmtId="165" fontId="33" fillId="0" borderId="41" xfId="0" applyNumberFormat="1" applyFont="1" applyFill="1" applyBorder="1" applyAlignment="1" applyProtection="1">
      <alignment horizontal="center" vertical="center" shrinkToFit="1"/>
      <protection/>
    </xf>
    <xf numFmtId="0" fontId="9" fillId="0" borderId="42" xfId="0" applyFont="1" applyBorder="1" applyAlignment="1">
      <alignment horizontal="center" vertical="center"/>
    </xf>
    <xf numFmtId="165" fontId="16" fillId="0" borderId="43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44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40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41" xfId="0" applyNumberFormat="1" applyFont="1" applyFill="1" applyBorder="1" applyAlignment="1" applyProtection="1">
      <alignment horizontal="center" vertical="center" shrinkToFit="1"/>
      <protection locked="0"/>
    </xf>
    <xf numFmtId="166" fontId="15" fillId="0" borderId="33" xfId="0" applyNumberFormat="1" applyFont="1" applyFill="1" applyBorder="1" applyAlignment="1">
      <alignment horizontal="center" vertical="center" shrinkToFit="1"/>
    </xf>
    <xf numFmtId="166" fontId="15" fillId="0" borderId="45" xfId="0" applyNumberFormat="1" applyFont="1" applyFill="1" applyBorder="1" applyAlignment="1">
      <alignment horizontal="center" vertical="center" shrinkToFit="1"/>
    </xf>
    <xf numFmtId="0" fontId="9" fillId="22" borderId="27" xfId="0" applyFont="1" applyFill="1" applyBorder="1" applyAlignment="1">
      <alignment horizontal="center"/>
    </xf>
    <xf numFmtId="0" fontId="9" fillId="22" borderId="28" xfId="0" applyFont="1" applyFill="1" applyBorder="1" applyAlignment="1">
      <alignment horizontal="center"/>
    </xf>
    <xf numFmtId="0" fontId="9" fillId="22" borderId="11" xfId="0" applyFont="1" applyFill="1" applyBorder="1" applyAlignment="1">
      <alignment horizontal="center"/>
    </xf>
    <xf numFmtId="0" fontId="9" fillId="8" borderId="27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8" borderId="27" xfId="0" applyFont="1" applyFill="1" applyBorder="1" applyAlignment="1">
      <alignment horizontal="center" shrinkToFit="1"/>
    </xf>
    <xf numFmtId="0" fontId="9" fillId="8" borderId="28" xfId="0" applyFont="1" applyFill="1" applyBorder="1" applyAlignment="1">
      <alignment horizontal="center" shrinkToFit="1"/>
    </xf>
    <xf numFmtId="0" fontId="9" fillId="8" borderId="11" xfId="0" applyFont="1" applyFill="1" applyBorder="1" applyAlignment="1">
      <alignment horizontal="center" shrinkToFit="1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7" fillId="0" borderId="27" xfId="0" applyFont="1" applyFill="1" applyBorder="1" applyAlignment="1" applyProtection="1">
      <alignment horizontal="center" vertical="center" shrinkToFit="1"/>
      <protection locked="0"/>
    </xf>
    <xf numFmtId="0" fontId="17" fillId="0" borderId="46" xfId="0" applyFont="1" applyFill="1" applyBorder="1" applyAlignment="1" applyProtection="1">
      <alignment horizontal="center" vertical="center" shrinkToFit="1"/>
      <protection locked="0"/>
    </xf>
    <xf numFmtId="166" fontId="15" fillId="0" borderId="47" xfId="0" applyNumberFormat="1" applyFont="1" applyFill="1" applyBorder="1" applyAlignment="1">
      <alignment horizontal="center" vertical="center" shrinkToFit="1"/>
    </xf>
    <xf numFmtId="166" fontId="15" fillId="0" borderId="48" xfId="0" applyNumberFormat="1" applyFont="1" applyFill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/>
    </xf>
    <xf numFmtId="2" fontId="33" fillId="0" borderId="40" xfId="0" applyNumberFormat="1" applyFont="1" applyFill="1" applyBorder="1" applyAlignment="1" applyProtection="1">
      <alignment horizontal="center" vertical="center" shrinkToFit="1"/>
      <protection/>
    </xf>
    <xf numFmtId="2" fontId="33" fillId="0" borderId="41" xfId="0" applyNumberFormat="1" applyFont="1" applyFill="1" applyBorder="1" applyAlignment="1" applyProtection="1">
      <alignment horizontal="center" vertical="center" shrinkToFit="1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8" borderId="42" xfId="0" applyFont="1" applyFill="1" applyBorder="1" applyAlignment="1" applyProtection="1">
      <alignment horizontal="center"/>
      <protection/>
    </xf>
    <xf numFmtId="0" fontId="5" fillId="8" borderId="52" xfId="0" applyFont="1" applyFill="1" applyBorder="1" applyAlignment="1" applyProtection="1">
      <alignment horizontal="center"/>
      <protection/>
    </xf>
    <xf numFmtId="166" fontId="12" fillId="0" borderId="53" xfId="0" applyNumberFormat="1" applyFont="1" applyFill="1" applyBorder="1" applyAlignment="1" applyProtection="1">
      <alignment horizontal="center" vertical="center"/>
      <protection/>
    </xf>
    <xf numFmtId="166" fontId="12" fillId="0" borderId="54" xfId="0" applyNumberFormat="1" applyFont="1" applyFill="1" applyBorder="1" applyAlignment="1" applyProtection="1">
      <alignment horizontal="center" vertical="center"/>
      <protection/>
    </xf>
    <xf numFmtId="166" fontId="12" fillId="0" borderId="39" xfId="0" applyNumberFormat="1" applyFont="1" applyFill="1" applyBorder="1" applyAlignment="1" applyProtection="1">
      <alignment horizontal="center" vertical="center"/>
      <protection/>
    </xf>
    <xf numFmtId="166" fontId="12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8" borderId="56" xfId="0" applyFont="1" applyFill="1" applyBorder="1" applyAlignment="1" applyProtection="1">
      <alignment horizontal="center" vertical="center"/>
      <protection/>
    </xf>
    <xf numFmtId="0" fontId="5" fillId="8" borderId="57" xfId="0" applyFont="1" applyFill="1" applyBorder="1" applyAlignment="1" applyProtection="1">
      <alignment horizontal="center" vertical="center"/>
      <protection/>
    </xf>
    <xf numFmtId="0" fontId="5" fillId="8" borderId="58" xfId="0" applyFont="1" applyFill="1" applyBorder="1" applyAlignment="1" applyProtection="1">
      <alignment horizontal="center" vertical="center"/>
      <protection/>
    </xf>
    <xf numFmtId="0" fontId="5" fillId="8" borderId="59" xfId="0" applyFont="1" applyFill="1" applyBorder="1" applyAlignment="1" applyProtection="1">
      <alignment horizontal="center" vertical="center"/>
      <protection/>
    </xf>
    <xf numFmtId="0" fontId="5" fillId="8" borderId="60" xfId="0" applyFont="1" applyFill="1" applyBorder="1" applyAlignment="1" applyProtection="1">
      <alignment horizontal="center" vertical="center"/>
      <protection/>
    </xf>
    <xf numFmtId="0" fontId="5" fillId="8" borderId="61" xfId="0" applyFont="1" applyFill="1" applyBorder="1" applyAlignment="1" applyProtection="1">
      <alignment horizontal="center" vertical="center"/>
      <protection/>
    </xf>
    <xf numFmtId="0" fontId="5" fillId="8" borderId="62" xfId="0" applyFont="1" applyFill="1" applyBorder="1" applyAlignment="1" applyProtection="1">
      <alignment horizontal="center" vertical="center"/>
      <protection/>
    </xf>
    <xf numFmtId="0" fontId="5" fillId="8" borderId="16" xfId="0" applyFont="1" applyFill="1" applyBorder="1" applyAlignment="1" applyProtection="1">
      <alignment horizontal="center" vertical="center"/>
      <protection/>
    </xf>
    <xf numFmtId="0" fontId="5" fillId="8" borderId="63" xfId="0" applyFont="1" applyFill="1" applyBorder="1" applyAlignment="1" applyProtection="1">
      <alignment horizontal="center" vertical="center"/>
      <protection/>
    </xf>
    <xf numFmtId="0" fontId="34" fillId="0" borderId="27" xfId="0" applyFont="1" applyBorder="1" applyAlignment="1" applyProtection="1">
      <alignment horizontal="center" vertical="center" textRotation="255" shrinkToFit="1"/>
      <protection/>
    </xf>
    <xf numFmtId="0" fontId="34" fillId="0" borderId="28" xfId="0" applyFont="1" applyBorder="1" applyAlignment="1" applyProtection="1">
      <alignment horizontal="center" vertical="center" textRotation="255" shrinkToFit="1"/>
      <protection/>
    </xf>
    <xf numFmtId="0" fontId="34" fillId="0" borderId="11" xfId="0" applyFont="1" applyBorder="1" applyAlignment="1" applyProtection="1">
      <alignment horizontal="center" vertical="center" textRotation="255" shrinkToFit="1"/>
      <protection/>
    </xf>
    <xf numFmtId="0" fontId="34" fillId="0" borderId="64" xfId="0" applyFont="1" applyBorder="1" applyAlignment="1" applyProtection="1">
      <alignment horizontal="center" vertical="center" textRotation="255" shrinkToFit="1"/>
      <protection/>
    </xf>
    <xf numFmtId="0" fontId="34" fillId="0" borderId="0" xfId="0" applyFont="1" applyBorder="1" applyAlignment="1" applyProtection="1">
      <alignment horizontal="center" vertical="center" textRotation="255" shrinkToFit="1"/>
      <protection/>
    </xf>
    <xf numFmtId="0" fontId="34" fillId="0" borderId="25" xfId="0" applyFont="1" applyBorder="1" applyAlignment="1" applyProtection="1">
      <alignment horizontal="center" vertical="center" textRotation="255" shrinkToFit="1"/>
      <protection/>
    </xf>
    <xf numFmtId="0" fontId="34" fillId="0" borderId="46" xfId="0" applyFont="1" applyBorder="1" applyAlignment="1" applyProtection="1">
      <alignment horizontal="center" vertical="center" textRotation="255" shrinkToFit="1"/>
      <protection/>
    </xf>
    <xf numFmtId="0" fontId="34" fillId="0" borderId="26" xfId="0" applyFont="1" applyBorder="1" applyAlignment="1" applyProtection="1">
      <alignment horizontal="center" vertical="center" textRotation="255" shrinkToFit="1"/>
      <protection/>
    </xf>
    <xf numFmtId="0" fontId="34" fillId="0" borderId="13" xfId="0" applyFont="1" applyBorder="1" applyAlignment="1" applyProtection="1">
      <alignment horizontal="center" vertical="center" textRotation="255" shrinkToFit="1"/>
      <protection/>
    </xf>
    <xf numFmtId="0" fontId="5" fillId="4" borderId="65" xfId="0" applyFont="1" applyFill="1" applyBorder="1" applyAlignment="1" applyProtection="1">
      <alignment horizontal="center" vertical="center" wrapText="1"/>
      <protection/>
    </xf>
    <xf numFmtId="0" fontId="5" fillId="4" borderId="66" xfId="0" applyFont="1" applyFill="1" applyBorder="1" applyAlignment="1" applyProtection="1">
      <alignment horizontal="center" vertical="center" wrapText="1"/>
      <protection/>
    </xf>
    <xf numFmtId="0" fontId="5" fillId="22" borderId="27" xfId="0" applyFont="1" applyFill="1" applyBorder="1" applyAlignment="1" applyProtection="1">
      <alignment horizontal="center" vertical="center" shrinkToFit="1"/>
      <protection/>
    </xf>
    <xf numFmtId="0" fontId="5" fillId="22" borderId="11" xfId="0" applyFont="1" applyFill="1" applyBorder="1" applyAlignment="1" applyProtection="1">
      <alignment horizontal="center" vertical="center" shrinkToFit="1"/>
      <protection/>
    </xf>
    <xf numFmtId="0" fontId="5" fillId="8" borderId="27" xfId="0" applyFont="1" applyFill="1" applyBorder="1" applyAlignment="1" applyProtection="1">
      <alignment horizontal="center"/>
      <protection/>
    </xf>
    <xf numFmtId="0" fontId="5" fillId="8" borderId="28" xfId="0" applyFont="1" applyFill="1" applyBorder="1" applyAlignment="1" applyProtection="1">
      <alignment horizontal="center"/>
      <protection/>
    </xf>
    <xf numFmtId="0" fontId="5" fillId="8" borderId="11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2" fillId="0" borderId="4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27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2" fillId="0" borderId="6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8" fillId="0" borderId="6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tabSelected="1" zoomScale="88" zoomScaleNormal="88" zoomScalePageLayoutView="0" workbookViewId="0" topLeftCell="A1">
      <pane ySplit="5" topLeftCell="BM6" activePane="bottomLeft" state="frozen"/>
      <selection pane="topLeft" activeCell="A1" sqref="A1"/>
      <selection pane="bottomLeft" activeCell="P8" sqref="P8:P9"/>
    </sheetView>
  </sheetViews>
  <sheetFormatPr defaultColWidth="9.140625" defaultRowHeight="12.75"/>
  <cols>
    <col min="1" max="1" width="18.7109375" style="0" customWidth="1"/>
    <col min="3" max="5" width="6.140625" style="0" customWidth="1"/>
    <col min="6" max="6" width="7.28125" style="0" customWidth="1"/>
    <col min="7" max="7" width="6.00390625" style="0" customWidth="1"/>
    <col min="8" max="8" width="6.140625" style="0" customWidth="1"/>
    <col min="9" max="9" width="7.421875" style="0" customWidth="1"/>
    <col min="10" max="10" width="7.7109375" style="0" customWidth="1"/>
    <col min="11" max="12" width="6.140625" style="0" customWidth="1"/>
    <col min="13" max="13" width="6.140625" style="0" hidden="1" customWidth="1"/>
    <col min="14" max="14" width="7.57421875" style="0" customWidth="1"/>
    <col min="15" max="15" width="7.7109375" style="0" customWidth="1"/>
    <col min="16" max="17" width="6.140625" style="0" customWidth="1"/>
    <col min="18" max="18" width="6.140625" style="0" hidden="1" customWidth="1"/>
    <col min="19" max="20" width="7.28125" style="0" customWidth="1"/>
    <col min="21" max="22" width="5.7109375" style="0" customWidth="1"/>
    <col min="23" max="23" width="7.7109375" style="0" customWidth="1"/>
    <col min="24" max="25" width="5.7109375" style="0" customWidth="1"/>
    <col min="26" max="26" width="7.7109375" style="0" customWidth="1"/>
  </cols>
  <sheetData>
    <row r="1" ht="18">
      <c r="A1" s="36" t="s">
        <v>48</v>
      </c>
    </row>
    <row r="2" ht="15.75">
      <c r="A2" s="29" t="s">
        <v>49</v>
      </c>
    </row>
    <row r="3" ht="13.5" thickBot="1">
      <c r="A3" s="12" t="s">
        <v>47</v>
      </c>
    </row>
    <row r="4" spans="1:26" ht="13.5" thickTop="1">
      <c r="A4" s="95" t="s">
        <v>1</v>
      </c>
      <c r="B4" s="3"/>
      <c r="C4" s="105" t="s">
        <v>41</v>
      </c>
      <c r="D4" s="106"/>
      <c r="E4" s="106"/>
      <c r="F4" s="107"/>
      <c r="G4" s="108" t="s">
        <v>46</v>
      </c>
      <c r="H4" s="109"/>
      <c r="I4" s="109"/>
      <c r="J4" s="110"/>
      <c r="K4" s="105" t="s">
        <v>42</v>
      </c>
      <c r="L4" s="106"/>
      <c r="M4" s="106"/>
      <c r="N4" s="106"/>
      <c r="O4" s="107"/>
      <c r="P4" s="106" t="s">
        <v>43</v>
      </c>
      <c r="Q4" s="106"/>
      <c r="R4" s="106"/>
      <c r="S4" s="106"/>
      <c r="T4" s="107"/>
      <c r="U4" s="111" t="s">
        <v>13</v>
      </c>
      <c r="V4" s="112"/>
      <c r="W4" s="113"/>
      <c r="X4" s="102" t="s">
        <v>12</v>
      </c>
      <c r="Y4" s="103"/>
      <c r="Z4" s="104"/>
    </row>
    <row r="5" spans="1:26" ht="13.5" thickBot="1">
      <c r="A5" s="118"/>
      <c r="B5" s="9"/>
      <c r="C5" s="33" t="s">
        <v>37</v>
      </c>
      <c r="D5" s="34" t="s">
        <v>38</v>
      </c>
      <c r="E5" s="73" t="s">
        <v>39</v>
      </c>
      <c r="F5" s="70" t="s">
        <v>44</v>
      </c>
      <c r="G5" s="33" t="s">
        <v>38</v>
      </c>
      <c r="H5" s="34" t="s">
        <v>40</v>
      </c>
      <c r="I5" s="66" t="s">
        <v>36</v>
      </c>
      <c r="J5" s="70" t="s">
        <v>44</v>
      </c>
      <c r="K5" s="33" t="s">
        <v>32</v>
      </c>
      <c r="L5" s="34" t="s">
        <v>33</v>
      </c>
      <c r="M5" s="72" t="s">
        <v>39</v>
      </c>
      <c r="N5" s="72" t="s">
        <v>45</v>
      </c>
      <c r="O5" s="70" t="s">
        <v>44</v>
      </c>
      <c r="P5" s="35" t="s">
        <v>34</v>
      </c>
      <c r="Q5" s="34" t="s">
        <v>33</v>
      </c>
      <c r="R5" s="72" t="s">
        <v>39</v>
      </c>
      <c r="S5" s="72" t="s">
        <v>45</v>
      </c>
      <c r="T5" s="70" t="s">
        <v>44</v>
      </c>
      <c r="U5" s="30" t="s">
        <v>31</v>
      </c>
      <c r="V5" s="31" t="s">
        <v>35</v>
      </c>
      <c r="W5" s="32" t="s">
        <v>36</v>
      </c>
      <c r="X5" s="49" t="s">
        <v>31</v>
      </c>
      <c r="Y5" s="50" t="s">
        <v>35</v>
      </c>
      <c r="Z5" s="51" t="s">
        <v>36</v>
      </c>
    </row>
    <row r="6" spans="1:26" s="2" customFormat="1" ht="14.25" customHeight="1" thickTop="1">
      <c r="A6" s="114" t="s">
        <v>50</v>
      </c>
      <c r="B6" s="10" t="s">
        <v>10</v>
      </c>
      <c r="C6" s="75">
        <v>185</v>
      </c>
      <c r="D6" s="76">
        <v>115</v>
      </c>
      <c r="E6" s="81">
        <f aca="true" t="shared" si="0" ref="E6:E11">C6+D6</f>
        <v>300</v>
      </c>
      <c r="F6" s="74">
        <f aca="true" t="shared" si="1" ref="F6:F11">E6*10%</f>
        <v>30</v>
      </c>
      <c r="G6" s="75">
        <v>75</v>
      </c>
      <c r="H6" s="76">
        <v>72</v>
      </c>
      <c r="I6" s="79">
        <f aca="true" t="shared" si="2" ref="I6:I11">(G6+H6)/2</f>
        <v>73.5</v>
      </c>
      <c r="J6" s="67">
        <f aca="true" t="shared" si="3" ref="J6:J11">I6*30%</f>
        <v>22.05</v>
      </c>
      <c r="K6" s="96">
        <v>78</v>
      </c>
      <c r="L6" s="98">
        <v>76</v>
      </c>
      <c r="M6" s="93">
        <f>K6+L6</f>
        <v>154</v>
      </c>
      <c r="N6" s="119">
        <f>M6/2</f>
        <v>77</v>
      </c>
      <c r="O6" s="116">
        <f>N6*15%</f>
        <v>11.549999999999999</v>
      </c>
      <c r="P6" s="96">
        <v>74</v>
      </c>
      <c r="Q6" s="98">
        <v>70</v>
      </c>
      <c r="R6" s="93">
        <f>P6+Q6</f>
        <v>144</v>
      </c>
      <c r="S6" s="119">
        <f>R6/2</f>
        <v>72</v>
      </c>
      <c r="T6" s="116">
        <f>S6*15%</f>
        <v>10.799999999999999</v>
      </c>
      <c r="U6" s="96">
        <v>74</v>
      </c>
      <c r="V6" s="98">
        <v>77</v>
      </c>
      <c r="W6" s="100">
        <f>SUM(U6:V6)/2</f>
        <v>75.5</v>
      </c>
      <c r="X6" s="96">
        <v>67</v>
      </c>
      <c r="Y6" s="98">
        <v>66</v>
      </c>
      <c r="Z6" s="100">
        <f>SUM(X6:Y6)/2</f>
        <v>66.5</v>
      </c>
    </row>
    <row r="7" spans="1:26" s="2" customFormat="1" ht="14.25" customHeight="1" thickBot="1">
      <c r="A7" s="115"/>
      <c r="B7" s="11" t="s">
        <v>11</v>
      </c>
      <c r="C7" s="77">
        <v>180</v>
      </c>
      <c r="D7" s="78">
        <v>120</v>
      </c>
      <c r="E7" s="82">
        <f t="shared" si="0"/>
        <v>300</v>
      </c>
      <c r="F7" s="69">
        <f t="shared" si="1"/>
        <v>30</v>
      </c>
      <c r="G7" s="77">
        <v>72.5</v>
      </c>
      <c r="H7" s="78">
        <v>72</v>
      </c>
      <c r="I7" s="80">
        <f t="shared" si="2"/>
        <v>72.25</v>
      </c>
      <c r="J7" s="71">
        <f t="shared" si="3"/>
        <v>21.675</v>
      </c>
      <c r="K7" s="97"/>
      <c r="L7" s="99"/>
      <c r="M7" s="94"/>
      <c r="N7" s="120"/>
      <c r="O7" s="117"/>
      <c r="P7" s="97"/>
      <c r="Q7" s="99"/>
      <c r="R7" s="94"/>
      <c r="S7" s="120"/>
      <c r="T7" s="117"/>
      <c r="U7" s="97"/>
      <c r="V7" s="99"/>
      <c r="W7" s="101"/>
      <c r="X7" s="97"/>
      <c r="Y7" s="99"/>
      <c r="Z7" s="101"/>
    </row>
    <row r="8" spans="1:26" s="2" customFormat="1" ht="14.25" customHeight="1" thickTop="1">
      <c r="A8" s="114" t="s">
        <v>51</v>
      </c>
      <c r="B8" s="10" t="s">
        <v>10</v>
      </c>
      <c r="C8" s="75">
        <v>188</v>
      </c>
      <c r="D8" s="76">
        <v>118</v>
      </c>
      <c r="E8" s="81">
        <f t="shared" si="0"/>
        <v>306</v>
      </c>
      <c r="F8" s="68">
        <f t="shared" si="1"/>
        <v>30.6</v>
      </c>
      <c r="G8" s="75">
        <v>77</v>
      </c>
      <c r="H8" s="76">
        <v>76</v>
      </c>
      <c r="I8" s="79">
        <f t="shared" si="2"/>
        <v>76.5</v>
      </c>
      <c r="J8" s="67">
        <f t="shared" si="3"/>
        <v>22.95</v>
      </c>
      <c r="K8" s="96">
        <v>84</v>
      </c>
      <c r="L8" s="98">
        <v>80</v>
      </c>
      <c r="M8" s="93">
        <f>K8+L8</f>
        <v>164</v>
      </c>
      <c r="N8" s="119">
        <f>M8/2</f>
        <v>82</v>
      </c>
      <c r="O8" s="116">
        <f>N8*15%</f>
        <v>12.299999999999999</v>
      </c>
      <c r="P8" s="96">
        <v>80</v>
      </c>
      <c r="Q8" s="98">
        <v>79</v>
      </c>
      <c r="R8" s="93">
        <f>P8+Q8</f>
        <v>159</v>
      </c>
      <c r="S8" s="119">
        <f>R8/2</f>
        <v>79.5</v>
      </c>
      <c r="T8" s="116">
        <f>S8*15%</f>
        <v>11.924999999999999</v>
      </c>
      <c r="U8" s="96">
        <v>84</v>
      </c>
      <c r="V8" s="98">
        <v>79</v>
      </c>
      <c r="W8" s="100">
        <f>SUM(U8:V8)/2</f>
        <v>81.5</v>
      </c>
      <c r="X8" s="96">
        <v>70</v>
      </c>
      <c r="Y8" s="98">
        <v>70</v>
      </c>
      <c r="Z8" s="100">
        <f>SUM(X8:Y8)/2</f>
        <v>70</v>
      </c>
    </row>
    <row r="9" spans="1:26" s="2" customFormat="1" ht="14.25" customHeight="1" thickBot="1">
      <c r="A9" s="115"/>
      <c r="B9" s="11" t="s">
        <v>11</v>
      </c>
      <c r="C9" s="77">
        <v>185</v>
      </c>
      <c r="D9" s="78">
        <v>125</v>
      </c>
      <c r="E9" s="82">
        <f t="shared" si="0"/>
        <v>310</v>
      </c>
      <c r="F9" s="69">
        <f t="shared" si="1"/>
        <v>31</v>
      </c>
      <c r="G9" s="77">
        <v>76.5</v>
      </c>
      <c r="H9" s="78">
        <v>78</v>
      </c>
      <c r="I9" s="80">
        <f t="shared" si="2"/>
        <v>77.25</v>
      </c>
      <c r="J9" s="71">
        <f t="shared" si="3"/>
        <v>23.175</v>
      </c>
      <c r="K9" s="97"/>
      <c r="L9" s="99"/>
      <c r="M9" s="94"/>
      <c r="N9" s="120"/>
      <c r="O9" s="117"/>
      <c r="P9" s="97"/>
      <c r="Q9" s="99"/>
      <c r="R9" s="94"/>
      <c r="S9" s="120"/>
      <c r="T9" s="117"/>
      <c r="U9" s="97"/>
      <c r="V9" s="99"/>
      <c r="W9" s="101"/>
      <c r="X9" s="97"/>
      <c r="Y9" s="99"/>
      <c r="Z9" s="101"/>
    </row>
    <row r="10" spans="1:26" s="2" customFormat="1" ht="14.25" customHeight="1" thickTop="1">
      <c r="A10" s="114" t="s">
        <v>52</v>
      </c>
      <c r="B10" s="10" t="s">
        <v>10</v>
      </c>
      <c r="C10" s="75">
        <v>175</v>
      </c>
      <c r="D10" s="76">
        <v>106</v>
      </c>
      <c r="E10" s="81">
        <f t="shared" si="0"/>
        <v>281</v>
      </c>
      <c r="F10" s="68">
        <f t="shared" si="1"/>
        <v>28.1</v>
      </c>
      <c r="G10" s="75">
        <v>73</v>
      </c>
      <c r="H10" s="76">
        <v>70</v>
      </c>
      <c r="I10" s="79">
        <f t="shared" si="2"/>
        <v>71.5</v>
      </c>
      <c r="J10" s="67">
        <f t="shared" si="3"/>
        <v>21.45</v>
      </c>
      <c r="K10" s="96">
        <v>75</v>
      </c>
      <c r="L10" s="98">
        <v>75</v>
      </c>
      <c r="M10" s="93">
        <f>K10+L10</f>
        <v>150</v>
      </c>
      <c r="N10" s="119">
        <f>M10/2</f>
        <v>75</v>
      </c>
      <c r="O10" s="116">
        <f>N10*15%</f>
        <v>11.25</v>
      </c>
      <c r="P10" s="96">
        <v>71</v>
      </c>
      <c r="Q10" s="98">
        <v>69</v>
      </c>
      <c r="R10" s="93">
        <f>P10+Q10</f>
        <v>140</v>
      </c>
      <c r="S10" s="119">
        <f>R10/2</f>
        <v>70</v>
      </c>
      <c r="T10" s="116">
        <f>S10*15%</f>
        <v>10.5</v>
      </c>
      <c r="U10" s="96">
        <v>70</v>
      </c>
      <c r="V10" s="98">
        <v>70</v>
      </c>
      <c r="W10" s="100">
        <f>SUM(U10:V10)/2</f>
        <v>70</v>
      </c>
      <c r="X10" s="96">
        <v>65</v>
      </c>
      <c r="Y10" s="98">
        <v>65</v>
      </c>
      <c r="Z10" s="100">
        <f>SUM(X10:Y10)/2</f>
        <v>65</v>
      </c>
    </row>
    <row r="11" spans="1:26" s="2" customFormat="1" ht="14.25" customHeight="1" thickBot="1">
      <c r="A11" s="115"/>
      <c r="B11" s="11" t="s">
        <v>11</v>
      </c>
      <c r="C11" s="77">
        <v>170</v>
      </c>
      <c r="D11" s="78">
        <v>110</v>
      </c>
      <c r="E11" s="82">
        <f t="shared" si="0"/>
        <v>280</v>
      </c>
      <c r="F11" s="69">
        <f t="shared" si="1"/>
        <v>28</v>
      </c>
      <c r="G11" s="77">
        <v>71.5</v>
      </c>
      <c r="H11" s="78">
        <v>70</v>
      </c>
      <c r="I11" s="80">
        <f t="shared" si="2"/>
        <v>70.75</v>
      </c>
      <c r="J11" s="71">
        <f t="shared" si="3"/>
        <v>21.224999999999998</v>
      </c>
      <c r="K11" s="97"/>
      <c r="L11" s="99"/>
      <c r="M11" s="94"/>
      <c r="N11" s="120"/>
      <c r="O11" s="117"/>
      <c r="P11" s="97"/>
      <c r="Q11" s="99"/>
      <c r="R11" s="94"/>
      <c r="S11" s="120"/>
      <c r="T11" s="117"/>
      <c r="U11" s="97"/>
      <c r="V11" s="99"/>
      <c r="W11" s="101"/>
      <c r="X11" s="97"/>
      <c r="Y11" s="99"/>
      <c r="Z11" s="101"/>
    </row>
    <row r="12" spans="1:26" s="2" customFormat="1" ht="14.25" customHeight="1" thickTop="1">
      <c r="A12" s="114"/>
      <c r="B12" s="10"/>
      <c r="C12" s="75"/>
      <c r="D12" s="76"/>
      <c r="E12" s="81"/>
      <c r="F12" s="68"/>
      <c r="G12" s="75"/>
      <c r="H12" s="76"/>
      <c r="I12" s="79"/>
      <c r="J12" s="67"/>
      <c r="K12" s="96"/>
      <c r="L12" s="98"/>
      <c r="M12" s="93"/>
      <c r="N12" s="119"/>
      <c r="O12" s="116"/>
      <c r="P12" s="96"/>
      <c r="Q12" s="98"/>
      <c r="R12" s="93"/>
      <c r="S12" s="119"/>
      <c r="T12" s="116"/>
      <c r="U12" s="96"/>
      <c r="V12" s="98"/>
      <c r="W12" s="100"/>
      <c r="X12" s="96"/>
      <c r="Y12" s="98"/>
      <c r="Z12" s="100"/>
    </row>
    <row r="13" spans="1:26" s="2" customFormat="1" ht="14.25" customHeight="1" thickBot="1">
      <c r="A13" s="115"/>
      <c r="B13" s="11"/>
      <c r="C13" s="77"/>
      <c r="D13" s="78"/>
      <c r="E13" s="82"/>
      <c r="F13" s="69"/>
      <c r="G13" s="77"/>
      <c r="H13" s="78"/>
      <c r="I13" s="80"/>
      <c r="J13" s="71"/>
      <c r="K13" s="97"/>
      <c r="L13" s="99"/>
      <c r="M13" s="94"/>
      <c r="N13" s="120"/>
      <c r="O13" s="117"/>
      <c r="P13" s="97"/>
      <c r="Q13" s="99"/>
      <c r="R13" s="94"/>
      <c r="S13" s="120"/>
      <c r="T13" s="117"/>
      <c r="U13" s="97"/>
      <c r="V13" s="99"/>
      <c r="W13" s="101"/>
      <c r="X13" s="97"/>
      <c r="Y13" s="99"/>
      <c r="Z13" s="101"/>
    </row>
    <row r="14" spans="1:26" s="2" customFormat="1" ht="14.25" customHeight="1" thickTop="1">
      <c r="A14" s="114"/>
      <c r="B14" s="10"/>
      <c r="C14" s="75"/>
      <c r="D14" s="76"/>
      <c r="E14" s="81"/>
      <c r="F14" s="68"/>
      <c r="G14" s="75"/>
      <c r="H14" s="76"/>
      <c r="I14" s="79"/>
      <c r="J14" s="67"/>
      <c r="K14" s="96"/>
      <c r="L14" s="98"/>
      <c r="M14" s="93"/>
      <c r="N14" s="119"/>
      <c r="O14" s="116"/>
      <c r="P14" s="96"/>
      <c r="Q14" s="98"/>
      <c r="R14" s="93"/>
      <c r="S14" s="119"/>
      <c r="T14" s="116"/>
      <c r="U14" s="96"/>
      <c r="V14" s="98"/>
      <c r="W14" s="100"/>
      <c r="X14" s="96"/>
      <c r="Y14" s="98"/>
      <c r="Z14" s="100"/>
    </row>
    <row r="15" spans="1:26" s="2" customFormat="1" ht="14.25" customHeight="1" thickBot="1">
      <c r="A15" s="115"/>
      <c r="B15" s="11"/>
      <c r="C15" s="77"/>
      <c r="D15" s="78"/>
      <c r="E15" s="82"/>
      <c r="F15" s="69"/>
      <c r="G15" s="77"/>
      <c r="H15" s="78"/>
      <c r="I15" s="80"/>
      <c r="J15" s="71"/>
      <c r="K15" s="97"/>
      <c r="L15" s="99"/>
      <c r="M15" s="94"/>
      <c r="N15" s="120"/>
      <c r="O15" s="117"/>
      <c r="P15" s="97"/>
      <c r="Q15" s="99"/>
      <c r="R15" s="94"/>
      <c r="S15" s="120"/>
      <c r="T15" s="117"/>
      <c r="U15" s="97"/>
      <c r="V15" s="99"/>
      <c r="W15" s="101"/>
      <c r="X15" s="97"/>
      <c r="Y15" s="99"/>
      <c r="Z15" s="101"/>
    </row>
    <row r="16" ht="13.5" thickTop="1"/>
  </sheetData>
  <sheetProtection sheet="1" objects="1" scenarios="1" selectLockedCells="1"/>
  <mergeCells count="92">
    <mergeCell ref="T12:T13"/>
    <mergeCell ref="P14:P15"/>
    <mergeCell ref="Q14:Q15"/>
    <mergeCell ref="T14:T15"/>
    <mergeCell ref="R12:R13"/>
    <mergeCell ref="R14:R15"/>
    <mergeCell ref="S12:S13"/>
    <mergeCell ref="S14:S15"/>
    <mergeCell ref="P12:P13"/>
    <mergeCell ref="Q12:Q13"/>
    <mergeCell ref="K14:K15"/>
    <mergeCell ref="L14:L15"/>
    <mergeCell ref="O14:O15"/>
    <mergeCell ref="M14:M15"/>
    <mergeCell ref="N14:N15"/>
    <mergeCell ref="P10:P11"/>
    <mergeCell ref="Q10:Q11"/>
    <mergeCell ref="T10:T11"/>
    <mergeCell ref="R8:R9"/>
    <mergeCell ref="S10:S11"/>
    <mergeCell ref="Q8:Q9"/>
    <mergeCell ref="P8:P9"/>
    <mergeCell ref="R10:R11"/>
    <mergeCell ref="S8:S9"/>
    <mergeCell ref="K12:K13"/>
    <mergeCell ref="L12:L13"/>
    <mergeCell ref="O12:O13"/>
    <mergeCell ref="M10:M11"/>
    <mergeCell ref="M12:M13"/>
    <mergeCell ref="N10:N11"/>
    <mergeCell ref="N12:N13"/>
    <mergeCell ref="L10:L11"/>
    <mergeCell ref="O10:O11"/>
    <mergeCell ref="K8:K9"/>
    <mergeCell ref="L8:L9"/>
    <mergeCell ref="O8:O9"/>
    <mergeCell ref="P6:P7"/>
    <mergeCell ref="M6:M7"/>
    <mergeCell ref="M8:M9"/>
    <mergeCell ref="N8:N9"/>
    <mergeCell ref="N6:N7"/>
    <mergeCell ref="R6:R7"/>
    <mergeCell ref="A10:A11"/>
    <mergeCell ref="A4:A5"/>
    <mergeCell ref="P4:T4"/>
    <mergeCell ref="K6:K7"/>
    <mergeCell ref="L6:L7"/>
    <mergeCell ref="O6:O7"/>
    <mergeCell ref="Q6:Q7"/>
    <mergeCell ref="K10:K11"/>
    <mergeCell ref="S6:S7"/>
    <mergeCell ref="W8:W9"/>
    <mergeCell ref="V10:V11"/>
    <mergeCell ref="W10:W11"/>
    <mergeCell ref="T6:T7"/>
    <mergeCell ref="T8:T9"/>
    <mergeCell ref="U8:U9"/>
    <mergeCell ref="V8:V9"/>
    <mergeCell ref="A14:A15"/>
    <mergeCell ref="A6:A7"/>
    <mergeCell ref="A8:A9"/>
    <mergeCell ref="A12:A13"/>
    <mergeCell ref="X8:X9"/>
    <mergeCell ref="Y8:Y9"/>
    <mergeCell ref="Z8:Z9"/>
    <mergeCell ref="C4:F4"/>
    <mergeCell ref="U6:U7"/>
    <mergeCell ref="V6:V7"/>
    <mergeCell ref="W6:W7"/>
    <mergeCell ref="G4:J4"/>
    <mergeCell ref="K4:O4"/>
    <mergeCell ref="U4:W4"/>
    <mergeCell ref="X4:Z4"/>
    <mergeCell ref="X6:X7"/>
    <mergeCell ref="Y6:Y7"/>
    <mergeCell ref="Z6:Z7"/>
    <mergeCell ref="Z12:Z13"/>
    <mergeCell ref="Y14:Y15"/>
    <mergeCell ref="Z14:Z15"/>
    <mergeCell ref="Y10:Y11"/>
    <mergeCell ref="Z10:Z11"/>
    <mergeCell ref="Y12:Y13"/>
    <mergeCell ref="U14:U15"/>
    <mergeCell ref="V14:V15"/>
    <mergeCell ref="W14:W15"/>
    <mergeCell ref="X10:X11"/>
    <mergeCell ref="U12:U13"/>
    <mergeCell ref="V12:V13"/>
    <mergeCell ref="W12:W13"/>
    <mergeCell ref="X12:X13"/>
    <mergeCell ref="X14:X15"/>
    <mergeCell ref="U10:U11"/>
  </mergeCells>
  <printOptions horizontalCentered="1" verticalCentered="1"/>
  <pageMargins left="0" right="0" top="0" bottom="0" header="0.5" footer="0.5"/>
  <pageSetup fitToHeight="1" fitToWidth="1" horizontalDpi="600" verticalDpi="600" orientation="landscape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zoomScale="75" zoomScaleNormal="75" zoomScalePageLayoutView="0" workbookViewId="0" topLeftCell="A1">
      <selection activeCell="I14" sqref="I14"/>
    </sheetView>
  </sheetViews>
  <sheetFormatPr defaultColWidth="9.140625" defaultRowHeight="12.75"/>
  <cols>
    <col min="1" max="1" width="20.7109375" style="28" customWidth="1"/>
    <col min="2" max="2" width="12.8515625" style="28" customWidth="1"/>
    <col min="3" max="3" width="5.7109375" style="28" customWidth="1"/>
    <col min="4" max="4" width="12.7109375" style="28" customWidth="1"/>
    <col min="5" max="5" width="5.7109375" style="28" customWidth="1"/>
    <col min="6" max="6" width="12.7109375" style="28" customWidth="1"/>
    <col min="7" max="7" width="5.7109375" style="28" customWidth="1"/>
    <col min="8" max="10" width="17.7109375" style="28" customWidth="1"/>
    <col min="11" max="19" width="12.7109375" style="28" customWidth="1"/>
    <col min="20" max="20" width="9.7109375" style="28" customWidth="1"/>
    <col min="21" max="16384" width="9.140625" style="28" customWidth="1"/>
  </cols>
  <sheetData>
    <row r="1" spans="1:20" ht="24.75">
      <c r="A1" s="130" t="str">
        <f>Scores!A1</f>
        <v>2009 MHSAA-MBA STATE MARCHING BAND CHAMPIONSHIP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20"/>
      <c r="Q1" s="4"/>
      <c r="R1" s="4"/>
      <c r="S1" s="4"/>
      <c r="T1" s="4"/>
    </row>
    <row r="2" spans="1:20" ht="22.5">
      <c r="A2" s="131" t="str">
        <f>Scores!A2</f>
        <v>October 24, 2009 - Clinton, MS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21"/>
      <c r="Q2" s="5"/>
      <c r="R2" s="5"/>
      <c r="S2" s="5"/>
      <c r="T2" s="5"/>
    </row>
    <row r="3" spans="1:20" s="90" customFormat="1" ht="24" customHeight="1" thickBo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27"/>
      <c r="L3" s="27"/>
      <c r="M3" s="27"/>
      <c r="N3" s="27"/>
      <c r="O3" s="27"/>
      <c r="P3" s="27"/>
      <c r="Q3" s="6"/>
      <c r="R3" s="6"/>
      <c r="S3" s="6"/>
      <c r="T3" s="6"/>
    </row>
    <row r="4" spans="1:15" ht="18" customHeight="1" thickTop="1">
      <c r="A4" s="132" t="s">
        <v>1</v>
      </c>
      <c r="B4" s="134" t="s">
        <v>2</v>
      </c>
      <c r="C4" s="136"/>
      <c r="D4" s="136"/>
      <c r="E4" s="135"/>
      <c r="F4" s="134" t="s">
        <v>24</v>
      </c>
      <c r="G4" s="136"/>
      <c r="H4" s="136"/>
      <c r="I4" s="134" t="s">
        <v>3</v>
      </c>
      <c r="J4" s="135"/>
      <c r="L4" s="141" t="str">
        <f>Scores!A3</f>
        <v>CLASS 1A</v>
      </c>
      <c r="M4" s="142"/>
      <c r="N4" s="142"/>
      <c r="O4" s="143"/>
    </row>
    <row r="5" spans="1:15" ht="18" customHeight="1" thickBot="1">
      <c r="A5" s="133"/>
      <c r="B5" s="137" t="s">
        <v>5</v>
      </c>
      <c r="C5" s="138"/>
      <c r="D5" s="139" t="s">
        <v>6</v>
      </c>
      <c r="E5" s="140"/>
      <c r="F5" s="137" t="s">
        <v>5</v>
      </c>
      <c r="G5" s="138"/>
      <c r="H5" s="13" t="s">
        <v>11</v>
      </c>
      <c r="I5" s="1" t="s">
        <v>2</v>
      </c>
      <c r="J5" s="16" t="s">
        <v>24</v>
      </c>
      <c r="L5" s="144"/>
      <c r="M5" s="145"/>
      <c r="N5" s="145"/>
      <c r="O5" s="146"/>
    </row>
    <row r="6" spans="1:15" ht="24.75" customHeight="1" thickBot="1" thickTop="1">
      <c r="A6" s="8" t="str">
        <f>IF(Scores!A6="",0,Scores!A6)</f>
        <v>Ethel</v>
      </c>
      <c r="B6" s="125">
        <f>Scores!F6</f>
        <v>30</v>
      </c>
      <c r="C6" s="126"/>
      <c r="D6" s="127">
        <f>Scores!F7</f>
        <v>30</v>
      </c>
      <c r="E6" s="128"/>
      <c r="F6" s="125">
        <f>Scores!J6</f>
        <v>22.05</v>
      </c>
      <c r="G6" s="126"/>
      <c r="H6" s="86">
        <f>Scores!J7</f>
        <v>21.675</v>
      </c>
      <c r="I6" s="87">
        <f>Scores!O6</f>
        <v>11.549999999999999</v>
      </c>
      <c r="J6" s="88">
        <f>Scores!T6</f>
        <v>10.799999999999999</v>
      </c>
      <c r="L6" s="144"/>
      <c r="M6" s="145"/>
      <c r="N6" s="145"/>
      <c r="O6" s="146"/>
    </row>
    <row r="7" spans="1:15" ht="24.75" customHeight="1" thickBot="1" thickTop="1">
      <c r="A7" s="8" t="str">
        <f>IF(Scores!A8="",0,Scores!A8)</f>
        <v>Smithville</v>
      </c>
      <c r="B7" s="125">
        <f>Scores!F8</f>
        <v>30.6</v>
      </c>
      <c r="C7" s="126"/>
      <c r="D7" s="127">
        <f>Scores!F9</f>
        <v>31</v>
      </c>
      <c r="E7" s="128"/>
      <c r="F7" s="125">
        <f>Scores!J8</f>
        <v>22.95</v>
      </c>
      <c r="G7" s="126"/>
      <c r="H7" s="86">
        <f>Scores!J9</f>
        <v>23.175</v>
      </c>
      <c r="I7" s="87">
        <f>Scores!O8</f>
        <v>12.299999999999999</v>
      </c>
      <c r="J7" s="88">
        <f>Scores!T8</f>
        <v>11.924999999999999</v>
      </c>
      <c r="L7" s="144"/>
      <c r="M7" s="145"/>
      <c r="N7" s="145"/>
      <c r="O7" s="146"/>
    </row>
    <row r="8" spans="1:15" ht="24.75" customHeight="1" thickBot="1" thickTop="1">
      <c r="A8" s="8" t="str">
        <f>IF(Scores!A10="",0,Scores!A10)</f>
        <v>McAdams</v>
      </c>
      <c r="B8" s="125">
        <f>Scores!F10</f>
        <v>28.1</v>
      </c>
      <c r="C8" s="126"/>
      <c r="D8" s="127">
        <f>Scores!F11</f>
        <v>28</v>
      </c>
      <c r="E8" s="128"/>
      <c r="F8" s="125">
        <f>Scores!J10</f>
        <v>21.45</v>
      </c>
      <c r="G8" s="126"/>
      <c r="H8" s="86">
        <f>Scores!J11</f>
        <v>21.224999999999998</v>
      </c>
      <c r="I8" s="87">
        <f>Scores!O10</f>
        <v>11.25</v>
      </c>
      <c r="J8" s="88">
        <f>Scores!T10</f>
        <v>10.5</v>
      </c>
      <c r="L8" s="144"/>
      <c r="M8" s="145"/>
      <c r="N8" s="145"/>
      <c r="O8" s="146"/>
    </row>
    <row r="9" spans="1:15" ht="24.75" customHeight="1" thickBot="1" thickTop="1">
      <c r="A9" s="8">
        <f>IF(Scores!A12="",0,Scores!A12)</f>
        <v>0</v>
      </c>
      <c r="B9" s="125">
        <f>Scores!F12</f>
        <v>0</v>
      </c>
      <c r="C9" s="126"/>
      <c r="D9" s="127">
        <f>Scores!F13</f>
        <v>0</v>
      </c>
      <c r="E9" s="128"/>
      <c r="F9" s="125">
        <f>Scores!J12</f>
        <v>0</v>
      </c>
      <c r="G9" s="126"/>
      <c r="H9" s="86">
        <f>Scores!J13</f>
        <v>0</v>
      </c>
      <c r="I9" s="87">
        <f>Scores!O12</f>
        <v>0</v>
      </c>
      <c r="J9" s="88">
        <f>Scores!T12</f>
        <v>0</v>
      </c>
      <c r="L9" s="144"/>
      <c r="M9" s="145"/>
      <c r="N9" s="145"/>
      <c r="O9" s="146"/>
    </row>
    <row r="10" spans="1:15" ht="24.75" customHeight="1" thickBot="1" thickTop="1">
      <c r="A10" s="8">
        <f>IF(Scores!A14="",0,Scores!A14)</f>
        <v>0</v>
      </c>
      <c r="B10" s="125">
        <f>Scores!F14</f>
        <v>0</v>
      </c>
      <c r="C10" s="126"/>
      <c r="D10" s="127">
        <f>Scores!F15</f>
        <v>0</v>
      </c>
      <c r="E10" s="128"/>
      <c r="F10" s="125">
        <f>Scores!J14</f>
        <v>0</v>
      </c>
      <c r="G10" s="126"/>
      <c r="H10" s="86">
        <f>Scores!J15</f>
        <v>0</v>
      </c>
      <c r="I10" s="87">
        <f>Scores!O14</f>
        <v>0</v>
      </c>
      <c r="J10" s="88">
        <f>Scores!T14</f>
        <v>0</v>
      </c>
      <c r="L10" s="147"/>
      <c r="M10" s="148"/>
      <c r="N10" s="148"/>
      <c r="O10" s="149"/>
    </row>
    <row r="11" spans="1:20" ht="30" customHeight="1" thickBot="1" thickTop="1">
      <c r="A11" s="129" t="s">
        <v>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91"/>
      <c r="O11" s="91"/>
      <c r="P11" s="91"/>
      <c r="Q11" s="7"/>
      <c r="R11" s="7"/>
      <c r="S11" s="7"/>
      <c r="T11" s="7"/>
    </row>
    <row r="12" spans="1:17" ht="17.25" customHeight="1" thickTop="1">
      <c r="A12" s="121" t="s">
        <v>1</v>
      </c>
      <c r="B12" s="123" t="s">
        <v>2</v>
      </c>
      <c r="C12" s="124"/>
      <c r="D12" s="123" t="s">
        <v>24</v>
      </c>
      <c r="E12" s="124"/>
      <c r="F12" s="154" t="s">
        <v>27</v>
      </c>
      <c r="G12" s="157"/>
      <c r="H12" s="154" t="s">
        <v>25</v>
      </c>
      <c r="I12" s="155"/>
      <c r="J12" s="155"/>
      <c r="K12" s="156"/>
      <c r="L12" s="150" t="s">
        <v>4</v>
      </c>
      <c r="M12" s="151"/>
      <c r="N12" s="152" t="s">
        <v>12</v>
      </c>
      <c r="O12" s="153"/>
      <c r="P12" s="92"/>
      <c r="Q12" s="92"/>
    </row>
    <row r="13" spans="1:15" ht="17.25" customHeight="1" thickBot="1">
      <c r="A13" s="122"/>
      <c r="B13" s="22" t="s">
        <v>9</v>
      </c>
      <c r="C13" s="23" t="s">
        <v>15</v>
      </c>
      <c r="D13" s="22" t="s">
        <v>9</v>
      </c>
      <c r="E13" s="23" t="s">
        <v>15</v>
      </c>
      <c r="F13" s="22" t="s">
        <v>26</v>
      </c>
      <c r="G13" s="23" t="s">
        <v>15</v>
      </c>
      <c r="H13" s="54" t="s">
        <v>26</v>
      </c>
      <c r="I13" s="60" t="s">
        <v>29</v>
      </c>
      <c r="J13" s="55" t="s">
        <v>30</v>
      </c>
      <c r="K13" s="56" t="s">
        <v>8</v>
      </c>
      <c r="L13" s="24" t="s">
        <v>14</v>
      </c>
      <c r="M13" s="25" t="s">
        <v>8</v>
      </c>
      <c r="N13" s="52" t="s">
        <v>14</v>
      </c>
      <c r="O13" s="53" t="s">
        <v>8</v>
      </c>
    </row>
    <row r="14" spans="1:15" ht="24.75" customHeight="1" thickBot="1" thickTop="1">
      <c r="A14" s="8" t="str">
        <f>A6</f>
        <v>Ethel</v>
      </c>
      <c r="B14" s="17">
        <f>(B6+D6)/2</f>
        <v>30</v>
      </c>
      <c r="C14" s="18">
        <f>IF(B14=0,"",RANK(B14,$B$14:$B$18,0))</f>
        <v>2</v>
      </c>
      <c r="D14" s="17">
        <f>(F6+H6)/2</f>
        <v>21.8625</v>
      </c>
      <c r="E14" s="18">
        <f>IF(D14=0,"",RANK(D14,$D$14:$D$18,0))</f>
        <v>2</v>
      </c>
      <c r="F14" s="17">
        <f>(I6+J6)</f>
        <v>22.349999999999998</v>
      </c>
      <c r="G14" s="18">
        <f>IF(F14=0,"",RANK(F14,$F$14:$F$18,0))</f>
        <v>2</v>
      </c>
      <c r="H14" s="57">
        <f>B14+D14+F14</f>
        <v>74.21249999999999</v>
      </c>
      <c r="I14" s="83"/>
      <c r="J14" s="58">
        <f>H14-I14</f>
        <v>74.21249999999999</v>
      </c>
      <c r="K14" s="18">
        <f>IF(J14=0,"",RANK(J14,$J$14:$J$18,0))</f>
        <v>2</v>
      </c>
      <c r="L14" s="84">
        <f>Scores!W6</f>
        <v>75.5</v>
      </c>
      <c r="M14" s="19">
        <f>IF(L14=0,"",RANK(L14,$L$14:$L$18,0))</f>
        <v>2</v>
      </c>
      <c r="N14" s="85">
        <f>Scores!Z6</f>
        <v>66.5</v>
      </c>
      <c r="O14" s="48">
        <f>IF(N14=0,"",RANK(N14,$N$14:$N$18,0))</f>
        <v>2</v>
      </c>
    </row>
    <row r="15" spans="1:15" ht="24.75" customHeight="1" thickBot="1" thickTop="1">
      <c r="A15" s="8" t="str">
        <f>A7</f>
        <v>Smithville</v>
      </c>
      <c r="B15" s="17">
        <f>(B7+D7)/2</f>
        <v>30.8</v>
      </c>
      <c r="C15" s="18">
        <f>IF(B15=0,"",RANK(B15,$B$14:$B$18,0))</f>
        <v>1</v>
      </c>
      <c r="D15" s="17">
        <f>(F7+H7)/2</f>
        <v>23.0625</v>
      </c>
      <c r="E15" s="18">
        <f>IF(D15=0,"",RANK(D15,$D$14:$D$18,0))</f>
        <v>1</v>
      </c>
      <c r="F15" s="17">
        <f>(I7+J7)</f>
        <v>24.224999999999998</v>
      </c>
      <c r="G15" s="18">
        <f>IF(F15=0,"",RANK(F15,$F$14:$F$18,0))</f>
        <v>1</v>
      </c>
      <c r="H15" s="59">
        <f>B15+D15+F15</f>
        <v>78.08749999999999</v>
      </c>
      <c r="I15" s="83"/>
      <c r="J15" s="58">
        <f>H15-I15</f>
        <v>78.08749999999999</v>
      </c>
      <c r="K15" s="18">
        <f>IF(J15=0,"",RANK(J15,$J$14:$J$18,0))</f>
        <v>1</v>
      </c>
      <c r="L15" s="84">
        <f>Scores!W8</f>
        <v>81.5</v>
      </c>
      <c r="M15" s="19">
        <f>IF(L15=0,"",RANK(L15,$L$14:$L$18,0))</f>
        <v>1</v>
      </c>
      <c r="N15" s="85">
        <f>Scores!Z8</f>
        <v>70</v>
      </c>
      <c r="O15" s="48">
        <f>IF(N15=0,"",RANK(N15,$N$14:$N$18,0))</f>
        <v>1</v>
      </c>
    </row>
    <row r="16" spans="1:15" ht="24.75" customHeight="1" thickBot="1" thickTop="1">
      <c r="A16" s="8" t="str">
        <f>A8</f>
        <v>McAdams</v>
      </c>
      <c r="B16" s="17">
        <f>(B8+D8)/2</f>
        <v>28.05</v>
      </c>
      <c r="C16" s="18">
        <f>IF(B16=0,"",RANK(B16,$B$14:$B$18,0))</f>
        <v>3</v>
      </c>
      <c r="D16" s="17">
        <f>(F8+H8)/2</f>
        <v>21.3375</v>
      </c>
      <c r="E16" s="18">
        <f>IF(D16=0,"",RANK(D16,$D$14:$D$18,0))</f>
        <v>3</v>
      </c>
      <c r="F16" s="17">
        <f>(I8+J8)</f>
        <v>21.75</v>
      </c>
      <c r="G16" s="18">
        <f>IF(F16=0,"",RANK(F16,$F$14:$F$18,0))</f>
        <v>3</v>
      </c>
      <c r="H16" s="59">
        <f>B16+D16+F16</f>
        <v>71.1375</v>
      </c>
      <c r="I16" s="83"/>
      <c r="J16" s="58">
        <f>H16-I16</f>
        <v>71.1375</v>
      </c>
      <c r="K16" s="18">
        <f>IF(J16=0,"",RANK(J16,$J$14:$J$18,0))</f>
        <v>3</v>
      </c>
      <c r="L16" s="84">
        <f>Scores!W10</f>
        <v>70</v>
      </c>
      <c r="M16" s="19">
        <f>IF(L16=0,"",RANK(L16,$L$14:$L$18,0))</f>
        <v>3</v>
      </c>
      <c r="N16" s="85">
        <f>Scores!Z10</f>
        <v>65</v>
      </c>
      <c r="O16" s="48">
        <f>IF(N16=0,"",RANK(N16,$N$14:$N$18,0))</f>
        <v>3</v>
      </c>
    </row>
    <row r="17" spans="1:15" ht="24.75" customHeight="1" thickBot="1" thickTop="1">
      <c r="A17" s="8">
        <f>A9</f>
        <v>0</v>
      </c>
      <c r="B17" s="17">
        <f>(B9+D9)/2</f>
        <v>0</v>
      </c>
      <c r="C17" s="18">
        <f>IF(B17=0,"",RANK(B17,$B$14:$B$18,0))</f>
      </c>
      <c r="D17" s="17">
        <f>(F9+H9)/2</f>
        <v>0</v>
      </c>
      <c r="E17" s="18">
        <f>IF(D17=0,"",RANK(D17,$D$14:$D$18,0))</f>
      </c>
      <c r="F17" s="17">
        <f>(I9+J9)</f>
        <v>0</v>
      </c>
      <c r="G17" s="18">
        <f>IF(F17=0,"",RANK(F17,$F$14:$F$18,0))</f>
      </c>
      <c r="H17" s="59">
        <f>B17+D17+F17</f>
        <v>0</v>
      </c>
      <c r="I17" s="83"/>
      <c r="J17" s="58">
        <f>H17-I17</f>
        <v>0</v>
      </c>
      <c r="K17" s="18">
        <f>IF(J17=0,"",RANK(J17,$J$14:$J$18,0))</f>
      </c>
      <c r="L17" s="84">
        <f>Scores!W12</f>
        <v>0</v>
      </c>
      <c r="M17" s="19">
        <f>IF(L17=0,"",RANK(L17,$L$14:$L$18,0))</f>
      </c>
      <c r="N17" s="85">
        <f>Scores!Z12</f>
        <v>0</v>
      </c>
      <c r="O17" s="48">
        <f>IF(N17=0,"",RANK(N17,$N$14:$N$18,0))</f>
      </c>
    </row>
    <row r="18" spans="1:15" ht="24.75" customHeight="1" thickBot="1" thickTop="1">
      <c r="A18" s="8">
        <f>A10</f>
        <v>0</v>
      </c>
      <c r="B18" s="17">
        <f>(B10+D10)/2</f>
        <v>0</v>
      </c>
      <c r="C18" s="18">
        <f>IF(B18=0,"",RANK(B18,$B$14:$B$18,0))</f>
      </c>
      <c r="D18" s="17">
        <f>(F10+H10)/2</f>
        <v>0</v>
      </c>
      <c r="E18" s="18">
        <f>IF(D18=0,"",RANK(D18,$D$14:$D$18,0))</f>
      </c>
      <c r="F18" s="17">
        <f>(I10+J10)</f>
        <v>0</v>
      </c>
      <c r="G18" s="18">
        <f>IF(F18=0,"",RANK(F18,$F$14:$F$18,0))</f>
      </c>
      <c r="H18" s="59">
        <f>B18+D18+F18</f>
        <v>0</v>
      </c>
      <c r="I18" s="83"/>
      <c r="J18" s="58">
        <f>H18-I18</f>
        <v>0</v>
      </c>
      <c r="K18" s="18">
        <f>IF(J18=0,"",RANK(J18,$J$14:$J$18,0))</f>
      </c>
      <c r="L18" s="84">
        <f>Scores!W14</f>
        <v>0</v>
      </c>
      <c r="M18" s="19">
        <f>IF(L18=0,"",RANK(L18,$L$14:$L$18,0))</f>
      </c>
      <c r="N18" s="85">
        <f>Scores!Z14</f>
        <v>0</v>
      </c>
      <c r="O18" s="48">
        <f>IF(N18=0,"",RANK(N18,$N$14:$N$18,0))</f>
      </c>
    </row>
    <row r="19" ht="13.5" thickTop="1"/>
  </sheetData>
  <sheetProtection sheet="1" objects="1" scenarios="1" selectLockedCells="1"/>
  <mergeCells count="34">
    <mergeCell ref="L12:M12"/>
    <mergeCell ref="N12:O12"/>
    <mergeCell ref="H12:K12"/>
    <mergeCell ref="F12:G12"/>
    <mergeCell ref="A3:J3"/>
    <mergeCell ref="F4:H4"/>
    <mergeCell ref="F10:G10"/>
    <mergeCell ref="F5:G5"/>
    <mergeCell ref="F6:G6"/>
    <mergeCell ref="F7:G7"/>
    <mergeCell ref="B7:C7"/>
    <mergeCell ref="D7:E7"/>
    <mergeCell ref="D8:E8"/>
    <mergeCell ref="B9:C9"/>
    <mergeCell ref="A1:O1"/>
    <mergeCell ref="A2:O2"/>
    <mergeCell ref="A4:A5"/>
    <mergeCell ref="I4:J4"/>
    <mergeCell ref="B4:E4"/>
    <mergeCell ref="B5:C5"/>
    <mergeCell ref="D5:E5"/>
    <mergeCell ref="L4:O10"/>
    <mergeCell ref="F9:G9"/>
    <mergeCell ref="F8:G8"/>
    <mergeCell ref="A12:A13"/>
    <mergeCell ref="B12:C12"/>
    <mergeCell ref="D12:E12"/>
    <mergeCell ref="B6:C6"/>
    <mergeCell ref="D6:E6"/>
    <mergeCell ref="B10:C10"/>
    <mergeCell ref="B8:C8"/>
    <mergeCell ref="D9:E9"/>
    <mergeCell ref="D10:E10"/>
    <mergeCell ref="A11:M11"/>
  </mergeCells>
  <printOptions horizontalCentered="1" verticalCentered="1"/>
  <pageMargins left="0" right="0" top="0" bottom="0" header="0.5" footer="0.5"/>
  <pageSetup fitToHeight="1" fitToWidth="1" horizontalDpi="300" verticalDpi="300" orientation="landscape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zoomScalePageLayoutView="0" workbookViewId="0" topLeftCell="A4">
      <selection activeCell="C6" sqref="C6"/>
    </sheetView>
  </sheetViews>
  <sheetFormatPr defaultColWidth="9.140625" defaultRowHeight="12.75"/>
  <cols>
    <col min="1" max="2" width="9.140625" style="14" customWidth="1"/>
    <col min="3" max="3" width="30.7109375" style="39" customWidth="1"/>
    <col min="4" max="4" width="7.7109375" style="61" customWidth="1"/>
    <col min="5" max="5" width="4.57421875" style="0" customWidth="1"/>
    <col min="8" max="8" width="30.7109375" style="39" customWidth="1"/>
    <col min="9" max="9" width="7.7109375" style="61" customWidth="1"/>
  </cols>
  <sheetData>
    <row r="1" ht="18">
      <c r="A1" s="15" t="str">
        <f>Scores!A1</f>
        <v>2009 MHSAA-MBA STATE MARCHING BAND CHAMPIONSHIP</v>
      </c>
    </row>
    <row r="2" ht="18">
      <c r="A2" s="15" t="str">
        <f>Scores!A2</f>
        <v>October 24, 2009 - Clinton, MS</v>
      </c>
    </row>
    <row r="3" ht="18">
      <c r="A3" s="15" t="str">
        <f>Scores!A3</f>
        <v>CLASS 1A</v>
      </c>
    </row>
    <row r="4" ht="15.75" thickBot="1"/>
    <row r="5" spans="1:9" ht="19.5" thickTop="1">
      <c r="A5" s="162" t="s">
        <v>2</v>
      </c>
      <c r="B5" s="163"/>
      <c r="C5" s="47"/>
      <c r="D5" s="62" t="s">
        <v>14</v>
      </c>
      <c r="E5" s="40"/>
      <c r="F5" s="162" t="s">
        <v>20</v>
      </c>
      <c r="G5" s="163"/>
      <c r="H5" s="163"/>
      <c r="I5" s="62" t="s">
        <v>14</v>
      </c>
    </row>
    <row r="6" spans="1:9" ht="15.75">
      <c r="A6" s="160" t="s">
        <v>16</v>
      </c>
      <c r="B6" s="161"/>
      <c r="C6" s="41" t="str">
        <f>INDEX(Recap!$A$14:$O$18,MATCH(3,Recap!$C$14:$C$18,0),1)</f>
        <v>McAdams</v>
      </c>
      <c r="D6" s="63">
        <f>INDEX(Recap!$A$14:$O$18,MATCH(3,Recap!$C$14:$C$18,0),2)</f>
        <v>28.05</v>
      </c>
      <c r="E6" s="37"/>
      <c r="F6" s="164"/>
      <c r="G6" s="165"/>
      <c r="H6" s="41"/>
      <c r="I6" s="63"/>
    </row>
    <row r="7" spans="1:9" ht="15.75">
      <c r="A7" s="160" t="s">
        <v>17</v>
      </c>
      <c r="B7" s="161"/>
      <c r="C7" s="41" t="str">
        <f>INDEX(Recap!$A$14:$O$18,MATCH(2,Recap!$C$14:$C$18,0),1)</f>
        <v>Ethel</v>
      </c>
      <c r="D7" s="63">
        <f>INDEX(Recap!$A$14:$O$18,MATCH(2,Recap!$C$14:$C$18,0),2)</f>
        <v>30</v>
      </c>
      <c r="E7" s="37"/>
      <c r="F7" s="164"/>
      <c r="G7" s="165"/>
      <c r="H7" s="41"/>
      <c r="I7" s="63"/>
    </row>
    <row r="8" spans="1:9" ht="16.5" thickBot="1">
      <c r="A8" s="158" t="s">
        <v>18</v>
      </c>
      <c r="B8" s="159"/>
      <c r="C8" s="42" t="str">
        <f>INDEX(Recap!$A$14:$O$18,MATCH(1,Recap!$C$14:$C$18,0),1)</f>
        <v>Smithville</v>
      </c>
      <c r="D8" s="64">
        <f>INDEX(Recap!$A$14:$O$18,MATCH(1,Recap!$C$14:$C$18,0),2)</f>
        <v>30.8</v>
      </c>
      <c r="E8" s="37"/>
      <c r="F8" s="164" t="s">
        <v>22</v>
      </c>
      <c r="G8" s="165"/>
      <c r="H8" s="41" t="str">
        <f>INDEX(Recap!$A$14:$O$18,MATCH(3,Recap!$K$14:$K$18,0),1)</f>
        <v>McAdams</v>
      </c>
      <c r="I8" s="63">
        <f>INDEX(Recap!$A$14:$O$18,MATCH(3,Recap!$K$14:$K$18,0),10)</f>
        <v>71.1375</v>
      </c>
    </row>
    <row r="9" spans="3:9" ht="17.25" thickBot="1" thickTop="1">
      <c r="C9" s="43"/>
      <c r="D9" s="65"/>
      <c r="E9" s="26"/>
      <c r="F9" s="164" t="s">
        <v>23</v>
      </c>
      <c r="G9" s="165"/>
      <c r="H9" s="41" t="str">
        <f>INDEX(Recap!$A$14:$O$18,MATCH(2,Recap!$K$14:$K$18,0),1)</f>
        <v>Ethel</v>
      </c>
      <c r="I9" s="63">
        <f>INDEX(Recap!$A$14:$O$18,MATCH(2,Recap!$K$14:$K$18,0),10)</f>
        <v>74.21249999999999</v>
      </c>
    </row>
    <row r="10" spans="1:9" ht="19.5" thickTop="1">
      <c r="A10" s="44" t="s">
        <v>24</v>
      </c>
      <c r="B10" s="45"/>
      <c r="C10" s="46"/>
      <c r="D10" s="62" t="s">
        <v>14</v>
      </c>
      <c r="E10" s="38"/>
      <c r="F10" s="164" t="s">
        <v>21</v>
      </c>
      <c r="G10" s="165"/>
      <c r="H10" s="41" t="str">
        <f>INDEX(Recap!$A$14:$O$18,MATCH(1,Recap!$K$14:$K$18,0),1)</f>
        <v>Smithville</v>
      </c>
      <c r="I10" s="63">
        <f>INDEX(Recap!$A$14:$O$18,MATCH(1,Recap!$K$14:$K$18,0),10)</f>
        <v>78.08749999999999</v>
      </c>
    </row>
    <row r="11" spans="1:9" ht="15.75">
      <c r="A11" s="160" t="s">
        <v>16</v>
      </c>
      <c r="B11" s="161"/>
      <c r="C11" s="41" t="str">
        <f>INDEX(Recap!$A$14:$O$18,MATCH(3,Recap!$E$14:$E$18,0),1)</f>
        <v>McAdams</v>
      </c>
      <c r="D11" s="63">
        <f>INDEX(Recap!$A$14:$O$18,MATCH(3,Recap!$E$14:$E$18,0),4)</f>
        <v>21.3375</v>
      </c>
      <c r="E11" s="37"/>
      <c r="F11" s="166" t="s">
        <v>28</v>
      </c>
      <c r="G11" s="167"/>
      <c r="H11" s="167"/>
      <c r="I11" s="168"/>
    </row>
    <row r="12" spans="1:9" ht="15.75">
      <c r="A12" s="160" t="s">
        <v>17</v>
      </c>
      <c r="B12" s="161"/>
      <c r="C12" s="41" t="str">
        <f>INDEX(Recap!$A$14:$O$18,MATCH(2,Recap!$E$14:$E$18,0),1)</f>
        <v>Ethel</v>
      </c>
      <c r="D12" s="63">
        <f>INDEX(Recap!$A$14:$O$18,MATCH(2,Recap!$E$14:$E$18,0),4)</f>
        <v>21.8625</v>
      </c>
      <c r="E12" s="37"/>
      <c r="F12" s="166"/>
      <c r="G12" s="167"/>
      <c r="H12" s="167"/>
      <c r="I12" s="168"/>
    </row>
    <row r="13" spans="1:9" ht="16.5" thickBot="1">
      <c r="A13" s="158" t="s">
        <v>18</v>
      </c>
      <c r="B13" s="159"/>
      <c r="C13" s="42" t="str">
        <f>INDEX(Recap!$A$14:$O$18,MATCH(1,Recap!$E$14:$E$18,0),1)</f>
        <v>Smithville</v>
      </c>
      <c r="D13" s="64">
        <f>INDEX(Recap!$A$14:$O$18,MATCH(1,Recap!$E$14:$E$18,0),4)</f>
        <v>23.0625</v>
      </c>
      <c r="E13" s="37"/>
      <c r="F13" s="166"/>
      <c r="G13" s="167"/>
      <c r="H13" s="167"/>
      <c r="I13" s="168"/>
    </row>
    <row r="14" spans="3:9" ht="16.5" thickBot="1" thickTop="1">
      <c r="C14" s="43"/>
      <c r="D14" s="65"/>
      <c r="E14" s="26"/>
      <c r="F14" s="166"/>
      <c r="G14" s="167"/>
      <c r="H14" s="167"/>
      <c r="I14" s="168"/>
    </row>
    <row r="15" spans="1:9" ht="19.5" thickTop="1">
      <c r="A15" s="44" t="s">
        <v>3</v>
      </c>
      <c r="B15" s="45"/>
      <c r="C15" s="46"/>
      <c r="D15" s="62" t="s">
        <v>14</v>
      </c>
      <c r="E15" s="38"/>
      <c r="F15" s="166"/>
      <c r="G15" s="167"/>
      <c r="H15" s="167"/>
      <c r="I15" s="168"/>
    </row>
    <row r="16" spans="1:9" ht="15.75">
      <c r="A16" s="160" t="s">
        <v>16</v>
      </c>
      <c r="B16" s="161"/>
      <c r="C16" s="41" t="str">
        <f>INDEX(Recap!$A$14:$O$18,MATCH(3,Recap!$G$14:$G$18,0),1)</f>
        <v>McAdams</v>
      </c>
      <c r="D16" s="63">
        <f>INDEX(Recap!$A$14:$O$18,MATCH(3,Recap!$G$14:$G$18,0),6)</f>
        <v>21.75</v>
      </c>
      <c r="E16" s="37"/>
      <c r="F16" s="166"/>
      <c r="G16" s="167"/>
      <c r="H16" s="167"/>
      <c r="I16" s="168"/>
    </row>
    <row r="17" spans="1:9" ht="16.5" thickBot="1">
      <c r="A17" s="160" t="s">
        <v>17</v>
      </c>
      <c r="B17" s="161"/>
      <c r="C17" s="41" t="str">
        <f>INDEX(Recap!$A$14:$O$18,MATCH(2,Recap!$G$14:$G$18,0),1)</f>
        <v>Ethel</v>
      </c>
      <c r="D17" s="63">
        <f>INDEX(Recap!$A$14:$O$18,MATCH(2,Recap!$G$14:$G$18,0),6)</f>
        <v>22.349999999999998</v>
      </c>
      <c r="E17" s="37"/>
      <c r="F17" s="169"/>
      <c r="G17" s="170"/>
      <c r="H17" s="170"/>
      <c r="I17" s="171"/>
    </row>
    <row r="18" spans="1:5" ht="17.25" thickBot="1" thickTop="1">
      <c r="A18" s="158" t="s">
        <v>18</v>
      </c>
      <c r="B18" s="159"/>
      <c r="C18" s="42" t="str">
        <f>INDEX(Recap!$A$14:$O$18,MATCH(1,Recap!$G$14:$G$18,0),1)</f>
        <v>Smithville</v>
      </c>
      <c r="D18" s="64">
        <f>INDEX(Recap!$A$14:$O$18,MATCH(1,Recap!$G$14:$G$18,0),6)</f>
        <v>24.224999999999998</v>
      </c>
      <c r="E18" s="37"/>
    </row>
    <row r="19" spans="3:5" ht="16.5" thickBot="1" thickTop="1">
      <c r="C19" s="43"/>
      <c r="D19" s="65"/>
      <c r="E19" s="26"/>
    </row>
    <row r="20" spans="1:5" ht="19.5" thickTop="1">
      <c r="A20" s="44" t="s">
        <v>19</v>
      </c>
      <c r="B20" s="45"/>
      <c r="C20" s="46"/>
      <c r="D20" s="62" t="s">
        <v>14</v>
      </c>
      <c r="E20" s="38"/>
    </row>
    <row r="21" spans="1:5" ht="15.75">
      <c r="A21" s="160" t="s">
        <v>16</v>
      </c>
      <c r="B21" s="161"/>
      <c r="C21" s="41" t="str">
        <f>INDEX(Recap!$A$14:$O$18,MATCH(3,Recap!$M$14:$M$18,0),1)</f>
        <v>McAdams</v>
      </c>
      <c r="D21" s="63">
        <f>INDEX(Recap!$A$14:$O$18,MATCH(3,Recap!$M$14:$M$18,0),12)</f>
        <v>70</v>
      </c>
      <c r="E21" s="37"/>
    </row>
    <row r="22" spans="1:5" ht="15.75" customHeight="1">
      <c r="A22" s="160" t="s">
        <v>17</v>
      </c>
      <c r="B22" s="161"/>
      <c r="C22" s="41" t="str">
        <f>INDEX(Recap!$A$14:$O$18,MATCH(2,Recap!$M$14:$M$18,0),1)</f>
        <v>Ethel</v>
      </c>
      <c r="D22" s="63">
        <f>INDEX(Recap!$A$14:$O$18,MATCH(2,Recap!$M$14:$M$18,0),12)</f>
        <v>75.5</v>
      </c>
      <c r="E22" s="37"/>
    </row>
    <row r="23" spans="1:6" ht="16.5" thickBot="1">
      <c r="A23" s="158" t="s">
        <v>18</v>
      </c>
      <c r="B23" s="159"/>
      <c r="C23" s="42" t="str">
        <f>INDEX(Recap!$A$14:$O$18,MATCH(1,Recap!$M$14:$M$18,0),1)</f>
        <v>Smithville</v>
      </c>
      <c r="D23" s="64">
        <f>INDEX(Recap!$A$14:$O$18,MATCH(1,Recap!$M$14:$M$18,0),12)</f>
        <v>81.5</v>
      </c>
      <c r="E23" s="37"/>
      <c r="F23" s="89"/>
    </row>
    <row r="24" spans="3:5" ht="16.5" thickBot="1" thickTop="1">
      <c r="C24" s="43"/>
      <c r="D24" s="65"/>
      <c r="E24" s="26"/>
    </row>
    <row r="25" spans="1:5" ht="19.5" thickTop="1">
      <c r="A25" s="44" t="s">
        <v>12</v>
      </c>
      <c r="B25" s="45"/>
      <c r="C25" s="46"/>
      <c r="D25" s="62" t="s">
        <v>14</v>
      </c>
      <c r="E25" s="38"/>
    </row>
    <row r="26" spans="1:5" ht="15.75">
      <c r="A26" s="160" t="s">
        <v>16</v>
      </c>
      <c r="B26" s="161"/>
      <c r="C26" s="41" t="str">
        <f>INDEX(Recap!$A$14:$O$18,MATCH(3,Recap!$O$14:$O$18,0),1)</f>
        <v>McAdams</v>
      </c>
      <c r="D26" s="63">
        <f>INDEX(Recap!$A$14:$O$18,MATCH(3,Recap!$O$14:$O$18,0),14)</f>
        <v>65</v>
      </c>
      <c r="E26" s="37"/>
    </row>
    <row r="27" spans="1:5" ht="15.75">
      <c r="A27" s="160" t="s">
        <v>17</v>
      </c>
      <c r="B27" s="161"/>
      <c r="C27" s="41" t="str">
        <f>INDEX(Recap!$A$14:$O$18,MATCH(2,Recap!$O$14:$O$18,0),1)</f>
        <v>Ethel</v>
      </c>
      <c r="D27" s="63">
        <f>INDEX(Recap!$A$14:$O$18,MATCH(2,Recap!$O$14:$O$18,0),14)</f>
        <v>66.5</v>
      </c>
      <c r="E27" s="37"/>
    </row>
    <row r="28" spans="1:5" ht="16.5" thickBot="1">
      <c r="A28" s="158" t="s">
        <v>18</v>
      </c>
      <c r="B28" s="159"/>
      <c r="C28" s="42" t="str">
        <f>INDEX(Recap!$A$14:$O$18,MATCH(1,Recap!$O$14:$O$18,0),1)</f>
        <v>Smithville</v>
      </c>
      <c r="D28" s="64">
        <f>INDEX(Recap!$A$14:$O$18,MATCH(1,Recap!$O$14:$O$18,0),14)</f>
        <v>70</v>
      </c>
      <c r="E28" s="37"/>
    </row>
    <row r="29" ht="15.75" thickTop="1"/>
  </sheetData>
  <sheetProtection sheet="1" objects="1" scenarios="1" selectLockedCells="1" selectUnlockedCells="1"/>
  <mergeCells count="23">
    <mergeCell ref="F6:G6"/>
    <mergeCell ref="A12:B12"/>
    <mergeCell ref="A13:B13"/>
    <mergeCell ref="A27:B27"/>
    <mergeCell ref="F11:I17"/>
    <mergeCell ref="F8:G8"/>
    <mergeCell ref="F9:G9"/>
    <mergeCell ref="F5:H5"/>
    <mergeCell ref="A16:B16"/>
    <mergeCell ref="A17:B17"/>
    <mergeCell ref="A6:B6"/>
    <mergeCell ref="A7:B7"/>
    <mergeCell ref="A8:B8"/>
    <mergeCell ref="A11:B11"/>
    <mergeCell ref="F7:G7"/>
    <mergeCell ref="F10:G10"/>
    <mergeCell ref="A5:B5"/>
    <mergeCell ref="A28:B28"/>
    <mergeCell ref="A18:B18"/>
    <mergeCell ref="A21:B21"/>
    <mergeCell ref="A22:B22"/>
    <mergeCell ref="A23:B23"/>
    <mergeCell ref="A26:B26"/>
  </mergeCells>
  <printOptions horizontalCentered="1" verticalCentered="1"/>
  <pageMargins left="0" right="0" top="0.75" bottom="0" header="0.5" footer="0.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2006 MHSAA-MBA Scoring Blank</dc:title>
  <dc:subject/>
  <dc:creator>Ara Thompson</dc:creator>
  <cp:keywords/>
  <dc:description/>
  <cp:lastModifiedBy>Floyd Stevens</cp:lastModifiedBy>
  <cp:lastPrinted>2009-10-26T02:00:05Z</cp:lastPrinted>
  <dcterms:created xsi:type="dcterms:W3CDTF">2005-10-07T16:30:03Z</dcterms:created>
  <dcterms:modified xsi:type="dcterms:W3CDTF">2009-10-26T02:58:21Z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1155836445</vt:i4>
  </property>
  <property fmtid="{D5CDD505-2E9C-101B-9397-08002B2CF9AE}" pid="3" name="_EmailSubject">
    <vt:lpwstr>scores</vt:lpwstr>
  </property>
  <property fmtid="{D5CDD505-2E9C-101B-9397-08002B2CF9AE}" pid="4" name="_AuthorEmail">
    <vt:lpwstr>arathompsonjr@bellsouth.net</vt:lpwstr>
  </property>
  <property fmtid="{D5CDD505-2E9C-101B-9397-08002B2CF9AE}" pid="5" name="_AuthorEmailDisplayName">
    <vt:lpwstr>Ara Thompson</vt:lpwstr>
  </property>
  <property fmtid="{D5CDD505-2E9C-101B-9397-08002B2CF9AE}" pid="6" name="_ReviewingToolsShownOnce">
    <vt:lpwstr/>
  </property>
</Properties>
</file>